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\"/>
    </mc:Choice>
  </mc:AlternateContent>
  <bookViews>
    <workbookView xWindow="0" yWindow="0" windowWidth="9180" windowHeight="4635" activeTab="5"/>
  </bookViews>
  <sheets>
    <sheet name="T.D" sheetId="1" r:id="rId1"/>
    <sheet name="F.D" sheetId="4" r:id="rId2"/>
    <sheet name="G.T" sheetId="5" r:id="rId3"/>
    <sheet name="I.D" sheetId="7" r:id="rId4"/>
    <sheet name="M.O.M" sheetId="8" r:id="rId5"/>
    <sheet name="PG DIPLOMA IN COMPUTER" sheetId="11" r:id="rId6"/>
  </sheets>
  <calcPr calcId="152511"/>
</workbook>
</file>

<file path=xl/calcChain.xml><?xml version="1.0" encoding="utf-8"?>
<calcChain xmlns="http://schemas.openxmlformats.org/spreadsheetml/2006/main">
  <c r="N8" i="4" l="1"/>
  <c r="M8" i="4"/>
  <c r="M16" i="5"/>
  <c r="M6" i="1" l="1"/>
  <c r="M7" i="1"/>
  <c r="N7" i="1"/>
  <c r="N8" i="8" l="1"/>
  <c r="M8" i="8"/>
  <c r="N5" i="8"/>
  <c r="M5" i="8"/>
  <c r="N15" i="8" l="1"/>
  <c r="M15" i="8"/>
  <c r="N19" i="8"/>
  <c r="M19" i="8"/>
  <c r="N10" i="8" l="1"/>
  <c r="M10" i="8"/>
  <c r="N9" i="1" l="1"/>
  <c r="M9" i="1"/>
  <c r="M13" i="4" l="1"/>
  <c r="N14" i="5" l="1"/>
  <c r="M14" i="5"/>
  <c r="N10" i="5" l="1"/>
  <c r="M10" i="5"/>
  <c r="N15" i="4" l="1"/>
  <c r="M15" i="4"/>
  <c r="N10" i="1"/>
  <c r="N19" i="4" l="1"/>
  <c r="M19" i="4"/>
  <c r="N10" i="4"/>
  <c r="M10" i="4"/>
  <c r="N20" i="4"/>
  <c r="M20" i="4"/>
  <c r="N14" i="4"/>
  <c r="M14" i="4"/>
  <c r="N9" i="7"/>
  <c r="M9" i="7"/>
  <c r="N10" i="7"/>
  <c r="M10" i="7"/>
  <c r="N11" i="7" l="1"/>
  <c r="M11" i="7"/>
  <c r="N12" i="8" l="1"/>
  <c r="M12" i="8"/>
  <c r="N8" i="1"/>
  <c r="N8" i="5" l="1"/>
  <c r="N11" i="5"/>
  <c r="M10" i="1" l="1"/>
  <c r="N7" i="8"/>
  <c r="M7" i="8"/>
  <c r="M14" i="8" l="1"/>
  <c r="N6" i="8"/>
  <c r="N7" i="4"/>
  <c r="N16" i="4"/>
  <c r="M16" i="4"/>
  <c r="N6" i="5" l="1"/>
  <c r="M6" i="5"/>
  <c r="N11" i="4"/>
  <c r="M11" i="4"/>
  <c r="N7" i="7"/>
  <c r="M7" i="7"/>
  <c r="N13" i="8"/>
  <c r="M13" i="8"/>
  <c r="N13" i="1" l="1"/>
  <c r="M13" i="1"/>
  <c r="N11" i="8" l="1"/>
  <c r="N18" i="4"/>
  <c r="M18" i="4"/>
  <c r="N6" i="4" l="1"/>
  <c r="M6" i="4"/>
  <c r="M5" i="4"/>
  <c r="M11" i="5" l="1"/>
  <c r="N16" i="8"/>
  <c r="M16" i="8"/>
  <c r="N17" i="8"/>
  <c r="M17" i="8"/>
  <c r="N9" i="8" l="1"/>
  <c r="M9" i="8"/>
  <c r="M51" i="8"/>
  <c r="M15" i="5"/>
  <c r="M7" i="4" l="1"/>
  <c r="N21" i="4"/>
  <c r="M21" i="4"/>
  <c r="N14" i="1"/>
  <c r="M14" i="1"/>
  <c r="N12" i="1"/>
  <c r="M12" i="1"/>
  <c r="N12" i="4"/>
  <c r="M12" i="4"/>
  <c r="N17" i="4"/>
  <c r="M17" i="4"/>
  <c r="N11" i="1"/>
  <c r="M11" i="1"/>
</calcChain>
</file>

<file path=xl/sharedStrings.xml><?xml version="1.0" encoding="utf-8"?>
<sst xmlns="http://schemas.openxmlformats.org/spreadsheetml/2006/main" count="736" uniqueCount="464">
  <si>
    <t xml:space="preserve">NAME </t>
  </si>
  <si>
    <t xml:space="preserve">FATHER'S NAME
</t>
  </si>
  <si>
    <t xml:space="preserve">BLOCK </t>
  </si>
  <si>
    <t xml:space="preserve">TEHSIL </t>
  </si>
  <si>
    <t xml:space="preserve">ADDRESS </t>
  </si>
  <si>
    <t>EMAIL</t>
  </si>
  <si>
    <t xml:space="preserve">JEEP RANK </t>
  </si>
  <si>
    <t xml:space="preserve">COUNSELING LIST 2025 </t>
  </si>
  <si>
    <t xml:space="preserve">TEXTILE DESIGN </t>
  </si>
  <si>
    <t xml:space="preserve">FASHION DESIGN </t>
  </si>
  <si>
    <t>GARMENT TECHNOLOGY</t>
  </si>
  <si>
    <t>INTERIOR DESIGN</t>
  </si>
  <si>
    <t>MODERN OFFICE MANAGEMNET &amp; SP</t>
  </si>
  <si>
    <t>anchalkumari200713@gmail.com</t>
  </si>
  <si>
    <t>payalpal1730@gmail.com</t>
  </si>
  <si>
    <t>9007 9259 1092</t>
  </si>
  <si>
    <t>5955 4003 4418</t>
  </si>
  <si>
    <t>7633 4396 5425</t>
  </si>
  <si>
    <t>7830 0543 8939</t>
  </si>
  <si>
    <t>5720 2355 7275</t>
  </si>
  <si>
    <t>SC</t>
  </si>
  <si>
    <t>dikshaaswaldiksha@gmail.com</t>
  </si>
  <si>
    <t>tamannavlogs@gmail.com</t>
  </si>
  <si>
    <t>kd434061@gmail.com</t>
  </si>
  <si>
    <t>7835 6617 7244</t>
  </si>
  <si>
    <t>2181 3239 1620</t>
  </si>
  <si>
    <t>7785 3706 1598</t>
  </si>
  <si>
    <t>4120 7148 9011</t>
  </si>
  <si>
    <t>3016 3416 3886</t>
  </si>
  <si>
    <t>2150 7111 4186</t>
  </si>
  <si>
    <t>7609 6691 8054</t>
  </si>
  <si>
    <t>kanikakanojia14@gmail.com</t>
  </si>
  <si>
    <t>8886 7582 6395</t>
  </si>
  <si>
    <t>6545 3892 7295</t>
  </si>
  <si>
    <t>5223 1978 8974</t>
  </si>
  <si>
    <t>6534 1392 7286</t>
  </si>
  <si>
    <t>5770 2986 2235</t>
  </si>
  <si>
    <t>op1871721@gmail.com</t>
  </si>
  <si>
    <t>vitikarawat2007@gmail.com</t>
  </si>
  <si>
    <t>budhinegi76@gmail.com</t>
  </si>
  <si>
    <t>OBC</t>
  </si>
  <si>
    <t>26.08.2008</t>
  </si>
  <si>
    <t>11.03.2008</t>
  </si>
  <si>
    <t>12.09.2009</t>
  </si>
  <si>
    <t>26.04.2006</t>
  </si>
  <si>
    <t>17.06.2007</t>
  </si>
  <si>
    <t>25.02.2008</t>
  </si>
  <si>
    <t>17.04.2007</t>
  </si>
  <si>
    <t>18.05.2007</t>
  </si>
  <si>
    <t>SADAR</t>
  </si>
  <si>
    <t>20.08.2000</t>
  </si>
  <si>
    <t>17.10.2005</t>
  </si>
  <si>
    <t>20.11.2007</t>
  </si>
  <si>
    <t>13.03.2007</t>
  </si>
  <si>
    <t>AADIBADRI</t>
  </si>
  <si>
    <t>26.11.2007</t>
  </si>
  <si>
    <t>OKHALA</t>
  </si>
  <si>
    <t>11.10.2008</t>
  </si>
  <si>
    <t>CHAUTTAKHAL</t>
  </si>
  <si>
    <t>16.02.2007</t>
  </si>
  <si>
    <t>19.12.2007</t>
  </si>
  <si>
    <t>9399 3038 5353</t>
  </si>
  <si>
    <t>20.06.2004</t>
  </si>
  <si>
    <t>jyotirawat7530@gmail.com</t>
  </si>
  <si>
    <t>7913 8947 1138</t>
  </si>
  <si>
    <t>03.07.2008</t>
  </si>
  <si>
    <t>kumari887anjali@gmail.com</t>
  </si>
  <si>
    <t>9531 5105 3233</t>
  </si>
  <si>
    <t>01.01.2006</t>
  </si>
  <si>
    <t>2022 6582 5426</t>
  </si>
  <si>
    <t>urawsushma48@gmail.com</t>
  </si>
  <si>
    <t>14.01.2006</t>
  </si>
  <si>
    <t>4206 5706 8105</t>
  </si>
  <si>
    <t>09.03.2007</t>
  </si>
  <si>
    <t>7830 9157 6262</t>
  </si>
  <si>
    <t>09.09.2005</t>
  </si>
  <si>
    <t>5432 8164 6817</t>
  </si>
  <si>
    <t>11.09.2007</t>
  </si>
  <si>
    <t>9347 8020 6783</t>
  </si>
  <si>
    <t>30.12.2009</t>
  </si>
  <si>
    <t>amishanegi3012@gmail.com</t>
  </si>
  <si>
    <t>ayushinegi2608@gmail.com</t>
  </si>
  <si>
    <t>4312 3360 4156</t>
  </si>
  <si>
    <t>9771 2662 2460</t>
  </si>
  <si>
    <t>ST</t>
  </si>
  <si>
    <t>22.05.2002</t>
  </si>
  <si>
    <t>pokhriyalmuskan3@gmail.com</t>
  </si>
  <si>
    <t>5754 5952 5263</t>
  </si>
  <si>
    <t>15.01.2006</t>
  </si>
  <si>
    <t>5170 8224 3070</t>
  </si>
  <si>
    <t>23.12.2006</t>
  </si>
  <si>
    <t>4248 5488 3703</t>
  </si>
  <si>
    <t>01.01.2007</t>
  </si>
  <si>
    <t>4458 6943 6966</t>
  </si>
  <si>
    <t>shivaniverma945689@gmail.com</t>
  </si>
  <si>
    <t>7941 4680 4389</t>
  </si>
  <si>
    <t>26.03.2004</t>
  </si>
  <si>
    <t>guptanikki9536@gmail.com</t>
  </si>
  <si>
    <t>4238 0061 4019</t>
  </si>
  <si>
    <t>15.08.2008</t>
  </si>
  <si>
    <t>5082 6818 6656</t>
  </si>
  <si>
    <t>06.11.2002</t>
  </si>
  <si>
    <t>kannaujiasapna22@gmail.com</t>
  </si>
  <si>
    <t>8869 4554 6277</t>
  </si>
  <si>
    <t>22.05.2009</t>
  </si>
  <si>
    <t>bhattanjali910@gmail.com</t>
  </si>
  <si>
    <t>2140 2927 8575</t>
  </si>
  <si>
    <t>04.02.2007</t>
  </si>
  <si>
    <t>18.03.2006</t>
  </si>
  <si>
    <t xml:space="preserve">bhagatsinghvarti@gmail.com </t>
  </si>
  <si>
    <t>wartipoojawarti@gmail.com</t>
  </si>
  <si>
    <t>5340 4487 6526</t>
  </si>
  <si>
    <t>10.05.2008</t>
  </si>
  <si>
    <t>04.07.2007</t>
  </si>
  <si>
    <t>singhriya36018@gmail.com</t>
  </si>
  <si>
    <t>7559 4826 5967</t>
  </si>
  <si>
    <t>14.01.2007</t>
  </si>
  <si>
    <t>surmilayadav58@gmail.com</t>
  </si>
  <si>
    <t>samairamirza089@gmail.com</t>
  </si>
  <si>
    <t>5327 9429 2038</t>
  </si>
  <si>
    <t>19.03.2006</t>
  </si>
  <si>
    <t>tashmiyamirza@gmail.com</t>
  </si>
  <si>
    <t>5678 5273 3063</t>
  </si>
  <si>
    <t>05.02.2006</t>
  </si>
  <si>
    <t>24.01.2007</t>
  </si>
  <si>
    <t>rishikachandra40@gmail.com</t>
  </si>
  <si>
    <t>6952 5993 6131</t>
  </si>
  <si>
    <t>25.06.2007</t>
  </si>
  <si>
    <t>nagilamitali@gmail.com</t>
  </si>
  <si>
    <t>4884 9046 9268</t>
  </si>
  <si>
    <t>05.02.2007</t>
  </si>
  <si>
    <t>07.12.2008</t>
  </si>
  <si>
    <t xml:space="preserve"> </t>
  </si>
  <si>
    <t>pv2649729@gmail.com</t>
  </si>
  <si>
    <t>sadhnapaswa@gmail.com</t>
  </si>
  <si>
    <t>anamikamaletha@gmail.com</t>
  </si>
  <si>
    <t>tddiya035@gmail.com</t>
  </si>
  <si>
    <t>bishtreka322@gmail.com</t>
  </si>
  <si>
    <t>lunglengsingtit3@gmail.com</t>
  </si>
  <si>
    <t>anshikatiwari0124@gmail.com</t>
  </si>
  <si>
    <t>03.04.2008</t>
  </si>
  <si>
    <t>sakshithapa0012233@gmail.com</t>
  </si>
  <si>
    <t>kavitaverma84960@gmail.com</t>
  </si>
  <si>
    <t>minalsingh23122@gmail.com</t>
  </si>
  <si>
    <t>2816 1576 8270</t>
  </si>
  <si>
    <t>manishadhami025@gmail.com</t>
  </si>
  <si>
    <t>5292 3830 8038</t>
  </si>
  <si>
    <t>08.06.2000</t>
  </si>
  <si>
    <t>nidhithapliyal06@gmail.com</t>
  </si>
  <si>
    <t>7275 5725 2223</t>
  </si>
  <si>
    <t>14.07.1995</t>
  </si>
  <si>
    <t>8709 0959 8993</t>
  </si>
  <si>
    <t>ttttrishanegi@gmail.com</t>
  </si>
  <si>
    <t>GEN</t>
  </si>
  <si>
    <t>muskansharma67492@gmail.com</t>
  </si>
  <si>
    <t>5752 2626 3517</t>
  </si>
  <si>
    <t>17.04.2008</t>
  </si>
  <si>
    <t>8876 2130 4165</t>
  </si>
  <si>
    <t xml:space="preserve">SC </t>
  </si>
  <si>
    <t>27.03.2004</t>
  </si>
  <si>
    <t>tanyaverma0336@gmail.com</t>
  </si>
  <si>
    <t>8708 4097 2555</t>
  </si>
  <si>
    <t>28.01.2008</t>
  </si>
  <si>
    <t>2239 7886 9467</t>
  </si>
  <si>
    <t>03.06.2004</t>
  </si>
  <si>
    <t>6834 0865 9824</t>
  </si>
  <si>
    <t>20.06.2008</t>
  </si>
  <si>
    <t>pratikshaprojwal@gmail.com</t>
  </si>
  <si>
    <t>08.08.2005</t>
  </si>
  <si>
    <t>8820 8971 6132</t>
  </si>
  <si>
    <t>17.04.2002</t>
  </si>
  <si>
    <t>priyankamaher451@gmail.com</t>
  </si>
  <si>
    <t xml:space="preserve">8215 5161 5688 </t>
  </si>
  <si>
    <t>02.03.2002</t>
  </si>
  <si>
    <t>amitabisht0823@gmail.com</t>
  </si>
  <si>
    <t>4949 0527 1980</t>
  </si>
  <si>
    <t>3875 2483 9828</t>
  </si>
  <si>
    <t>4793 8548 5437</t>
  </si>
  <si>
    <t>SAHASPUR</t>
  </si>
  <si>
    <t>MORI</t>
  </si>
  <si>
    <t>DIKSHA ASWAL</t>
  </si>
  <si>
    <t>DINESH ASWAL</t>
  </si>
  <si>
    <t>TAMANNA</t>
  </si>
  <si>
    <t xml:space="preserve">SATISH KUMAR </t>
  </si>
  <si>
    <t>KASHISH DEV</t>
  </si>
  <si>
    <t>HIRA SINGH</t>
  </si>
  <si>
    <t xml:space="preserve">MANISHA </t>
  </si>
  <si>
    <t xml:space="preserve">GEETA </t>
  </si>
  <si>
    <t xml:space="preserve">BHAGAT SINGH </t>
  </si>
  <si>
    <t xml:space="preserve">POOJA </t>
  </si>
  <si>
    <t>BHUPAL SINGH</t>
  </si>
  <si>
    <t xml:space="preserve">REKHA </t>
  </si>
  <si>
    <t>NANDAN SINGH</t>
  </si>
  <si>
    <t xml:space="preserve">AMISHA </t>
  </si>
  <si>
    <t>DHARMENDRA SINGH</t>
  </si>
  <si>
    <t xml:space="preserve">AYUSHI </t>
  </si>
  <si>
    <t xml:space="preserve">SINGTIT LUNGLENG </t>
  </si>
  <si>
    <t>THANRINGAM LUNGLENG</t>
  </si>
  <si>
    <t xml:space="preserve">LAKSHMI </t>
  </si>
  <si>
    <t>RAM CHANDER RAWAT</t>
  </si>
  <si>
    <t xml:space="preserve">MAHAK BISHT </t>
  </si>
  <si>
    <t>MANGAL SINGH BISHT</t>
  </si>
  <si>
    <t xml:space="preserve">TANYA </t>
  </si>
  <si>
    <t xml:space="preserve">NARESH KUMAR </t>
  </si>
  <si>
    <t xml:space="preserve">KHUSHBOO </t>
  </si>
  <si>
    <t xml:space="preserve">VIRENDER </t>
  </si>
  <si>
    <t xml:space="preserve">SHALINI MEHRA </t>
  </si>
  <si>
    <t>DEVENDRA LAL MEHRA</t>
  </si>
  <si>
    <t>MANSI MISHRA</t>
  </si>
  <si>
    <t>DINESH CHANDRA MISHRA</t>
  </si>
  <si>
    <t xml:space="preserve">GANESH KATTHA FECTORY RAMPUR ROAD DEWARCHAUR KHAM HALDWANI NAINITAL </t>
  </si>
  <si>
    <t>4756 7558 3846</t>
  </si>
  <si>
    <t>DEWALCHAUR</t>
  </si>
  <si>
    <t>manumishra69700@gmail.com</t>
  </si>
  <si>
    <t>DIKSHA KANDWAL</t>
  </si>
  <si>
    <t>SATYA PRAKASH KANDWAL</t>
  </si>
  <si>
    <t>HARISH LAL</t>
  </si>
  <si>
    <t xml:space="preserve">ANCHAL </t>
  </si>
  <si>
    <t>RAJAN SINGH</t>
  </si>
  <si>
    <t>SURESH CHAND</t>
  </si>
  <si>
    <t>PAYAL PAL</t>
  </si>
  <si>
    <t>DHARMENDRA</t>
  </si>
  <si>
    <t>DIYA</t>
  </si>
  <si>
    <t>BHAGWAN PURI</t>
  </si>
  <si>
    <t>PARUL</t>
  </si>
  <si>
    <t>SURAJ PRAKASH</t>
  </si>
  <si>
    <t>AMITA BISHT</t>
  </si>
  <si>
    <t>VIKRAM SINGH BISHT</t>
  </si>
  <si>
    <t>KANIKA KUMARI KANOJIA</t>
  </si>
  <si>
    <t>SURMILA YADAV</t>
  </si>
  <si>
    <t>GUDDI</t>
  </si>
  <si>
    <t xml:space="preserve">KAVITA VERMA </t>
  </si>
  <si>
    <t>VINOD KUMAR VERMA</t>
  </si>
  <si>
    <t xml:space="preserve">MINAKSHI </t>
  </si>
  <si>
    <t>SHANTI PRASAD KOTHIYAL</t>
  </si>
  <si>
    <t>ANJALI BHATT</t>
  </si>
  <si>
    <t>NAVEEN CHANDRA BHATT</t>
  </si>
  <si>
    <t xml:space="preserve">MITALI NAGILA </t>
  </si>
  <si>
    <t xml:space="preserve">MOHAN CHANDRA </t>
  </si>
  <si>
    <t xml:space="preserve">MINAL SINGH </t>
  </si>
  <si>
    <t>HARISH CHANDRA SINGH</t>
  </si>
  <si>
    <t xml:space="preserve">KRISHNA CHAUHAN </t>
  </si>
  <si>
    <t xml:space="preserve">SANT RAM </t>
  </si>
  <si>
    <t>PRIYANKA MAHER</t>
  </si>
  <si>
    <t xml:space="preserve">MAHAVEER SINGH </t>
  </si>
  <si>
    <t>NIKKI GUPTA</t>
  </si>
  <si>
    <t>GAUTAM GUPTA</t>
  </si>
  <si>
    <t xml:space="preserve">SAPNA KANNAUJIA </t>
  </si>
  <si>
    <t>MAHESH RAM</t>
  </si>
  <si>
    <t xml:space="preserve">MUSKAN SHARMA </t>
  </si>
  <si>
    <t>ANIL KUMAR SHARMA</t>
  </si>
  <si>
    <t xml:space="preserve">SAMAIRA MIRZA </t>
  </si>
  <si>
    <t>IQBAL AHMED</t>
  </si>
  <si>
    <t xml:space="preserve">TASHMIYA </t>
  </si>
  <si>
    <t>SAJID ALI</t>
  </si>
  <si>
    <t xml:space="preserve">TRISHA NEGI </t>
  </si>
  <si>
    <t>RAMPAL SINGH NEGI</t>
  </si>
  <si>
    <t xml:space="preserve">ANISHA </t>
  </si>
  <si>
    <t>BUDHI SINGH</t>
  </si>
  <si>
    <t xml:space="preserve">VITIKA RAWAT </t>
  </si>
  <si>
    <t>VIKRAM SINGH RAWAT</t>
  </si>
  <si>
    <t xml:space="preserve">KAJAL </t>
  </si>
  <si>
    <t>LATE RAJENDRA SINGH</t>
  </si>
  <si>
    <t>HARSHMANI</t>
  </si>
  <si>
    <t xml:space="preserve">ANJALI KUMARI </t>
  </si>
  <si>
    <t>MANGARNATH TURI</t>
  </si>
  <si>
    <t xml:space="preserve">SAKSHI THAPA </t>
  </si>
  <si>
    <t>KHADAK BHADUR</t>
  </si>
  <si>
    <t xml:space="preserve">SUSHMA </t>
  </si>
  <si>
    <t>NAND LAL</t>
  </si>
  <si>
    <t xml:space="preserve">JYOTI RAWAT </t>
  </si>
  <si>
    <t>JAY SINGH</t>
  </si>
  <si>
    <t xml:space="preserve">MUSKAN </t>
  </si>
  <si>
    <t>DHARMENDRA KUMAR</t>
  </si>
  <si>
    <t xml:space="preserve">PRATIKSHA </t>
  </si>
  <si>
    <t>RAJKUMAR</t>
  </si>
  <si>
    <t xml:space="preserve">VARSHA KUMARI </t>
  </si>
  <si>
    <t>UMESH CHANDRA KUSHWAHA</t>
  </si>
  <si>
    <t xml:space="preserve">SHIVANI VERMA </t>
  </si>
  <si>
    <t>VINOD KUMAR</t>
  </si>
  <si>
    <t xml:space="preserve">ANSHIKA TIWARI </t>
  </si>
  <si>
    <t>HARIKISHAN TIWARI</t>
  </si>
  <si>
    <t xml:space="preserve">RIYA </t>
  </si>
  <si>
    <t>NABAB SINGH</t>
  </si>
  <si>
    <t xml:space="preserve">DIMPAL CHAUHAN </t>
  </si>
  <si>
    <t>KRITAB SINGH</t>
  </si>
  <si>
    <t xml:space="preserve">RISHIKA CHANDRA </t>
  </si>
  <si>
    <t>VIDHAN CHANDRA</t>
  </si>
  <si>
    <t>NIDHI THAPLIYAL</t>
  </si>
  <si>
    <t>GOPAL THAPLIYAL</t>
  </si>
  <si>
    <t xml:space="preserve">SAGUN </t>
  </si>
  <si>
    <t>DEEPAK RAVI</t>
  </si>
  <si>
    <t>DEHRADUN</t>
  </si>
  <si>
    <t>RAIPUR</t>
  </si>
  <si>
    <t>131, PHASE 1, VASANT VIHAR NEAR SGRR PUBLIC SCHOOL D.DUN</t>
  </si>
  <si>
    <t>VASANT VIHAR, PHASE 1, HOUSE No. 119 D.DUN</t>
  </si>
  <si>
    <t>NEAR KALI MANDIR HARRAWALA DEHRADUN</t>
  </si>
  <si>
    <t>29 PANDITWARI NEAR ETLANTIS CLUB CHAKRATA ROAD D.DUN</t>
  </si>
  <si>
    <t xml:space="preserve">SUGARNOLA BOYEL PITHORAGARH UTTARAKHAND </t>
  </si>
  <si>
    <t>100 SHASTRI NAGAR PHASE-2 SEEMA DWAR D.DUN 248146</t>
  </si>
  <si>
    <t>TYUNA TYALANI TEHRI GARHWAL 249122</t>
  </si>
  <si>
    <t>GANGOLIHAAT</t>
  </si>
  <si>
    <t>THATYUR</t>
  </si>
  <si>
    <t>DUGUDDA</t>
  </si>
  <si>
    <t xml:space="preserve">RAIPUR </t>
  </si>
  <si>
    <t>MUNSHYARI</t>
  </si>
  <si>
    <t>DHARCHULA</t>
  </si>
  <si>
    <t>GANURA</t>
  </si>
  <si>
    <t>POKHARI</t>
  </si>
  <si>
    <t>CHINGAI</t>
  </si>
  <si>
    <t>DHANOLTI</t>
  </si>
  <si>
    <t>KOTDWAR</t>
  </si>
  <si>
    <t xml:space="preserve">GANGAPANI  </t>
  </si>
  <si>
    <t>UKHRUL</t>
  </si>
  <si>
    <t>OPPOSITE TO AAGANWARI SCHOOL PO. SINOLA MALSI D.DUN 248003</t>
  </si>
  <si>
    <t>SANEH TALLI KOTRIDHANG PAURI GARHWAL UK 246149</t>
  </si>
  <si>
    <t>4/18 RAJEEV NAGAR PO NEHRU GRAM D. DUN 248005</t>
  </si>
  <si>
    <t>H.No. 51 DHAMIGAON PITHORAGARH UK</t>
  </si>
  <si>
    <t>DEVLEKH, METALI, MELTI, PITHORAGARH UK</t>
  </si>
  <si>
    <t>ANARGAON GANURA PITHORAGARH UK</t>
  </si>
  <si>
    <t>VILL KANDAI KHOLA P.O IZZAR UDAMANDA CHAMOLI UK 246473</t>
  </si>
  <si>
    <t>AWONTANG TALUI UKHRUL MANIPUR 795142</t>
  </si>
  <si>
    <t>JOGEDA PALLA NAINIDANDA DHOOMAKOT PAURI GARHWAL 246161</t>
  </si>
  <si>
    <t>TEA STATE BANJARAWALA AGGARWAL MAFI D.DUN 248001</t>
  </si>
  <si>
    <t>MIYANWALA DEHRADUN SHAMSHERGARH D.DUN 248001</t>
  </si>
  <si>
    <t>NARENDRA NAGAR</t>
  </si>
  <si>
    <t xml:space="preserve">MUMBAI SUBURBAN </t>
  </si>
  <si>
    <t>KURLA</t>
  </si>
  <si>
    <t xml:space="preserve">291/1 AKASHDEEP COLONY BALLUPUR D.DUN </t>
  </si>
  <si>
    <t>684/3 RAJENDRA NAGAR STREET No. 4 LANE No. 6 D.DUN 248001</t>
  </si>
  <si>
    <t>H.No. 102 SHASTRI NAGAR MACCHI TALAB SEEMADWAR D.DUN 248146</t>
  </si>
  <si>
    <t>GAON CHOPA JALAL TEHRI GARHWAL UK 249001</t>
  </si>
  <si>
    <t>GAJIWALI SHYAMPUR HARIDWAR UK 249408</t>
  </si>
  <si>
    <t>HATHIKHAL PO. ARJUNPUR HALDWANI NAINITAL 263139</t>
  </si>
  <si>
    <t>LANE No. 3, 579/2 TAPKESHWAR COLONY GARHI CANTT D.DUN 248003</t>
  </si>
  <si>
    <t>VILL DHARWA JHAKANDON 182 SIRMAUR HIMACHAL PRADESH 173027</t>
  </si>
  <si>
    <t>KATAL MARORA PO. BHALKATAL DISTT TEHRI GARHWAL 249180</t>
  </si>
  <si>
    <t xml:space="preserve">DEHRADUN </t>
  </si>
  <si>
    <t>VASANT VIHAR PHASE 1 H.No. 190 D.DUN 248006</t>
  </si>
  <si>
    <t>I.M.A M.T COLONY PREMNAGAR DEHRADUN</t>
  </si>
  <si>
    <t>LANE No.6 NEAR GAS GODAM RAIPUR LADPUR D.DUN</t>
  </si>
  <si>
    <t>116 SHIMLA ROAD MEHUWALA DEHRADUN 248171</t>
  </si>
  <si>
    <t>SHAKTI COLONY SMITH NAGAR PREMNAGAR D.DUN 248001</t>
  </si>
  <si>
    <t>BHAGWANPUR</t>
  </si>
  <si>
    <t>TAHTYUR</t>
  </si>
  <si>
    <t>CHAKRATA</t>
  </si>
  <si>
    <t>OKHALA THESIL PRATABNAGAR OKHALA TEHRI GARHWAL</t>
  </si>
  <si>
    <t>272 SHANTI VIHAR NEAR DEAL RAIPUR ROAD ADHOIWALA D.DUN</t>
  </si>
  <si>
    <t>NEAR PANCHAYAT GHAR KAULAGARH D.DUN</t>
  </si>
  <si>
    <t>33 ROAD KARANPUR D.DUN 248001</t>
  </si>
  <si>
    <t>INDERLOK COLONY MAJRA DEHRADUN</t>
  </si>
  <si>
    <t>PRAGATI VIHAR CHUNA BHATTA ADHOIWALA D.DUN 248001</t>
  </si>
  <si>
    <t>SHAHEEDWALA GRUNT HARIDWAR UK 247662</t>
  </si>
  <si>
    <t>KUSHWAHA JAMANPUR SELAKUI CENTER HOME TOWN D.DUN 248197</t>
  </si>
  <si>
    <t>42 DHANDHAR MACHI TALAB KANWALI D.DUN 248001</t>
  </si>
  <si>
    <t>YAMUNA COLONY GOVIND GARH DEHRADUN</t>
  </si>
  <si>
    <t>SANTLOK BHARAT WALA DEHRADUN</t>
  </si>
  <si>
    <t>PINGWA CHAKRATA DEHRADUN 248199</t>
  </si>
  <si>
    <t>G - 49 NEHRU COLONY DEHRADUN 248001</t>
  </si>
  <si>
    <t>KRISHNA VIHAR MOHKAMPUR DEHRADUN</t>
  </si>
  <si>
    <t>200 AMBEDKAR COLONY D.L ROAD RISPANA DEHRADUN 248001</t>
  </si>
  <si>
    <t xml:space="preserve">OPENDER KUMAR </t>
  </si>
  <si>
    <t xml:space="preserve">JAKHAN JHORI RAJPUR ROAD DEHRADUN </t>
  </si>
  <si>
    <t>2439 4909 6231</t>
  </si>
  <si>
    <t>13.10.2006</t>
  </si>
  <si>
    <t>kajalkushalwan@gmail.com</t>
  </si>
  <si>
    <t>muskkansingh12@gmail.com</t>
  </si>
  <si>
    <t xml:space="preserve">ANSHIKA JAGURI </t>
  </si>
  <si>
    <t xml:space="preserve">KAILASH CHANDRA JAGURI </t>
  </si>
  <si>
    <t>MARUTI VIHAR PATHAR PLOT RAIPUR DEHRADUN 248008</t>
  </si>
  <si>
    <t>3227 2090 1094</t>
  </si>
  <si>
    <t>03.07.2007</t>
  </si>
  <si>
    <t xml:space="preserve">ISHA </t>
  </si>
  <si>
    <t xml:space="preserve">MANOJ KUMAR </t>
  </si>
  <si>
    <t>JAGJEETPUR PEETH BAZAR KANKHAL HARIDWAR UK 249408</t>
  </si>
  <si>
    <t>9306 2857 6935</t>
  </si>
  <si>
    <t>06.02.2004</t>
  </si>
  <si>
    <t xml:space="preserve">MORI </t>
  </si>
  <si>
    <t>LIWARI P.O FITARI UTTARKASHI UK 249185</t>
  </si>
  <si>
    <t>rawatlavi12@gmail.com</t>
  </si>
  <si>
    <t xml:space="preserve">RUCHI RAJPOOT </t>
  </si>
  <si>
    <t xml:space="preserve">SUBHASH CHANDRA </t>
  </si>
  <si>
    <t xml:space="preserve">26 EC ROAD SURVEY CHAUK DEHRADUN </t>
  </si>
  <si>
    <t>7901 8032 9516</t>
  </si>
  <si>
    <t>07.01.2006</t>
  </si>
  <si>
    <r>
      <t>10</t>
    </r>
    <r>
      <rPr>
        <b/>
        <vertAlign val="superscript"/>
        <sz val="12"/>
        <color theme="1"/>
        <rFont val="Calibri"/>
        <family val="2"/>
        <scheme val="minor"/>
      </rPr>
      <t>th</t>
    </r>
    <r>
      <rPr>
        <b/>
        <sz val="12"/>
        <color theme="1"/>
        <rFont val="Calibri"/>
        <family val="2"/>
        <scheme val="minor"/>
      </rPr>
      <t xml:space="preserve"> </t>
    </r>
  </si>
  <si>
    <r>
      <t>12</t>
    </r>
    <r>
      <rPr>
        <b/>
        <vertAlign val="superscript"/>
        <sz val="12"/>
        <color theme="1"/>
        <rFont val="Calibri"/>
        <family val="2"/>
        <scheme val="minor"/>
      </rPr>
      <t>th</t>
    </r>
    <r>
      <rPr>
        <b/>
        <sz val="12"/>
        <color theme="1"/>
        <rFont val="Calibri"/>
        <family val="2"/>
        <scheme val="minor"/>
      </rPr>
      <t xml:space="preserve"> </t>
    </r>
  </si>
  <si>
    <t>S.N.</t>
  </si>
  <si>
    <t xml:space="preserve">DATE OF BIRTH </t>
  </si>
  <si>
    <t xml:space="preserve">STUDENT CONTACT </t>
  </si>
  <si>
    <t xml:space="preserve">STUDENT AADHAR </t>
  </si>
  <si>
    <t>DISTRICT</t>
  </si>
  <si>
    <t>PG DIPLOMA IN COMPUTER</t>
  </si>
  <si>
    <t>CHAMOLI</t>
  </si>
  <si>
    <t>PITHORAGARH</t>
  </si>
  <si>
    <t>TEHRI</t>
  </si>
  <si>
    <t>PAURI</t>
  </si>
  <si>
    <t>UTTARKASHI</t>
  </si>
  <si>
    <t>MANIPUR</t>
  </si>
  <si>
    <t>HALDWANI</t>
  </si>
  <si>
    <t>HARIDWAR</t>
  </si>
  <si>
    <t>CATE</t>
  </si>
  <si>
    <t>BHITARLI, PURKAL GOAN DEHRADUN</t>
  </si>
  <si>
    <t>dimpalchauhan342008@gmail.com</t>
  </si>
  <si>
    <t>27.01.2007</t>
  </si>
  <si>
    <t>KIRTINAGAR GONI SILKAKHAL TEHRI GARWHAL 249161</t>
  </si>
  <si>
    <t>22 RAJPUR ROAD NEAR SACHIWALAY D.DUN 248001</t>
  </si>
  <si>
    <t>ruchirajput904552@gmail.com</t>
  </si>
  <si>
    <t xml:space="preserve">MALETHI GRAM PO MALETHI CHAMOLI U.K </t>
  </si>
  <si>
    <t>SADHNA</t>
  </si>
  <si>
    <t>anshikajaguri@gmail.com</t>
  </si>
  <si>
    <t xml:space="preserve">KISHAN NAGAR </t>
  </si>
  <si>
    <t>SEEMADWAR</t>
  </si>
  <si>
    <t>SHYAMPUR</t>
  </si>
  <si>
    <t>ARJUNPUR</t>
  </si>
  <si>
    <t>SIRMAUR</t>
  </si>
  <si>
    <t xml:space="preserve">SIRMUR </t>
  </si>
  <si>
    <t>HIMACHAL PARDESH</t>
  </si>
  <si>
    <t xml:space="preserve">HARIDWAR </t>
  </si>
  <si>
    <t>FEE</t>
  </si>
  <si>
    <r>
      <t>10</t>
    </r>
    <r>
      <rPr>
        <b/>
        <vertAlign val="superscript"/>
        <sz val="8"/>
        <color theme="1"/>
        <rFont val="Times New Roman"/>
        <family val="1"/>
      </rPr>
      <t>th</t>
    </r>
    <r>
      <rPr>
        <b/>
        <sz val="8"/>
        <color theme="1"/>
        <rFont val="Times New Roman"/>
        <family val="1"/>
      </rPr>
      <t xml:space="preserve"> </t>
    </r>
  </si>
  <si>
    <r>
      <t>12</t>
    </r>
    <r>
      <rPr>
        <b/>
        <vertAlign val="superscript"/>
        <sz val="8"/>
        <color theme="1"/>
        <rFont val="Times New Roman"/>
        <family val="1"/>
      </rPr>
      <t>th</t>
    </r>
    <r>
      <rPr>
        <b/>
        <sz val="8"/>
        <color theme="1"/>
        <rFont val="Times New Roman"/>
        <family val="1"/>
      </rPr>
      <t xml:space="preserve"> </t>
    </r>
  </si>
  <si>
    <t xml:space="preserve">minakshi@gmail.com </t>
  </si>
  <si>
    <r>
      <t>10</t>
    </r>
    <r>
      <rPr>
        <b/>
        <vertAlign val="superscript"/>
        <sz val="9"/>
        <color theme="1"/>
        <rFont val="Calibri"/>
        <family val="2"/>
        <scheme val="minor"/>
      </rPr>
      <t>th</t>
    </r>
    <r>
      <rPr>
        <b/>
        <sz val="9"/>
        <color theme="1"/>
        <rFont val="Calibri"/>
        <family val="2"/>
        <scheme val="minor"/>
      </rPr>
      <t xml:space="preserve"> </t>
    </r>
  </si>
  <si>
    <r>
      <t>12</t>
    </r>
    <r>
      <rPr>
        <b/>
        <vertAlign val="superscript"/>
        <sz val="9"/>
        <color theme="1"/>
        <rFont val="Calibri"/>
        <family val="2"/>
        <scheme val="minor"/>
      </rPr>
      <t>th</t>
    </r>
    <r>
      <rPr>
        <b/>
        <sz val="9"/>
        <color theme="1"/>
        <rFont val="Calibri"/>
        <family val="2"/>
        <scheme val="minor"/>
      </rPr>
      <t xml:space="preserve"> </t>
    </r>
  </si>
  <si>
    <r>
      <t>10</t>
    </r>
    <r>
      <rPr>
        <b/>
        <vertAlign val="superscript"/>
        <sz val="8"/>
        <color theme="1"/>
        <rFont val="Calibri"/>
        <family val="2"/>
        <scheme val="minor"/>
      </rPr>
      <t>th</t>
    </r>
    <r>
      <rPr>
        <b/>
        <sz val="8"/>
        <color theme="1"/>
        <rFont val="Calibri"/>
        <family val="2"/>
        <scheme val="minor"/>
      </rPr>
      <t xml:space="preserve"> </t>
    </r>
  </si>
  <si>
    <r>
      <t>12</t>
    </r>
    <r>
      <rPr>
        <b/>
        <vertAlign val="superscript"/>
        <sz val="8"/>
        <color theme="1"/>
        <rFont val="Calibri"/>
        <family val="2"/>
        <scheme val="minor"/>
      </rPr>
      <t>th</t>
    </r>
    <r>
      <rPr>
        <b/>
        <sz val="8"/>
        <color theme="1"/>
        <rFont val="Calibri"/>
        <family val="2"/>
        <scheme val="minor"/>
      </rPr>
      <t xml:space="preserve"> </t>
    </r>
  </si>
  <si>
    <t xml:space="preserve">ANAMIKA </t>
  </si>
  <si>
    <t>SEEMADWR</t>
  </si>
  <si>
    <t>HARRAWALA</t>
  </si>
  <si>
    <t>fee</t>
  </si>
  <si>
    <t xml:space="preserve">PREMNAGAR </t>
  </si>
  <si>
    <t>MEHUWLA</t>
  </si>
  <si>
    <t>MEHUWALA</t>
  </si>
  <si>
    <t>LADPUR</t>
  </si>
  <si>
    <t>RAJPUR</t>
  </si>
  <si>
    <t>DOOMKOT</t>
  </si>
  <si>
    <t>BANJARAWALA</t>
  </si>
  <si>
    <t>PREMNAGER</t>
  </si>
  <si>
    <t xml:space="preserve">PREMNAGER </t>
  </si>
  <si>
    <t>KAULAGARH</t>
  </si>
  <si>
    <t>ADHOIWALA</t>
  </si>
  <si>
    <t>MAJRA</t>
  </si>
  <si>
    <t>GONI</t>
  </si>
  <si>
    <t>SELAKUI</t>
  </si>
  <si>
    <t>KANWALI</t>
  </si>
  <si>
    <t>MOKHAMPUR</t>
  </si>
  <si>
    <t>RISPANA</t>
  </si>
  <si>
    <t xml:space="preserve">kajal123@gmail.com </t>
  </si>
  <si>
    <t xml:space="preserve">krishnachauhan@gmail.com </t>
  </si>
  <si>
    <t>JEEP RANK</t>
  </si>
  <si>
    <t xml:space="preserve">MANSI </t>
  </si>
  <si>
    <t>SUBHASH GAUR</t>
  </si>
  <si>
    <t xml:space="preserve">KUNWA UTTARKAHSHI </t>
  </si>
  <si>
    <t>KUNWA</t>
  </si>
  <si>
    <t>UTTARKAHSI</t>
  </si>
  <si>
    <t>UTTARKSAHI</t>
  </si>
  <si>
    <t xml:space="preserve">mg6314850@gmail.com </t>
  </si>
  <si>
    <t>08.09.2007</t>
  </si>
  <si>
    <t xml:space="preserve">sagun@gmail.com </t>
  </si>
  <si>
    <t xml:space="preserve">PRINCIPAL </t>
  </si>
  <si>
    <t xml:space="preserve">UBTER COORDINATOR </t>
  </si>
  <si>
    <t xml:space="preserve">CLASS TEACHER </t>
  </si>
  <si>
    <t xml:space="preserve">B.S.NEGI MAHILA PRAVIDHIK PRASHIKSHAN SANSTHAN KAULAGARH ROAD DEHRADUN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</si>
</sst>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0"/>
      <name val="Times New Roman"/>
      <family val="1"/>
    </font>
    <font>
      <b/>
      <sz val="8"/>
      <color theme="1"/>
      <name val="Times New Roman"/>
      <family val="1"/>
    </font>
    <font>
      <b/>
      <vertAlign val="superscript"/>
      <sz val="8"/>
      <color theme="1"/>
      <name val="Times New Roman"/>
      <family val="1"/>
    </font>
    <font>
      <u/>
      <sz val="9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quotePrefix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vertical="top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vertical="top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6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20" fillId="0" borderId="1" xfId="1" applyFont="1" applyBorder="1" applyAlignment="1">
      <alignment horizontal="left" vertical="center" wrapText="1"/>
    </xf>
    <xf numFmtId="0" fontId="21" fillId="0" borderId="1" xfId="1" applyFont="1" applyBorder="1" applyAlignment="1">
      <alignment horizontal="left" vertical="center" wrapText="1"/>
    </xf>
    <xf numFmtId="14" fontId="19" fillId="0" borderId="1" xfId="0" applyNumberFormat="1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2" borderId="1" xfId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9" fillId="0" borderId="1" xfId="0" quotePrefix="1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0" fontId="19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2" fillId="0" borderId="1" xfId="1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left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vertical="center" wrapText="1"/>
    </xf>
    <xf numFmtId="0" fontId="16" fillId="0" borderId="0" xfId="1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1" xfId="0" applyFont="1" applyBorder="1"/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/>
    </xf>
    <xf numFmtId="0" fontId="19" fillId="3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 vertical="center"/>
    </xf>
    <xf numFmtId="0" fontId="23" fillId="3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/>
    </xf>
    <xf numFmtId="0" fontId="20" fillId="0" borderId="0" xfId="1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3" fillId="3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chalkumari200713@gmail.com" TargetMode="External"/><Relationship Id="rId3" Type="http://schemas.openxmlformats.org/officeDocument/2006/relationships/hyperlink" Target="mailto:payalpal1730@gmail.com" TargetMode="External"/><Relationship Id="rId7" Type="http://schemas.openxmlformats.org/officeDocument/2006/relationships/hyperlink" Target="mailto:amitabisht0823@gmail.com" TargetMode="External"/><Relationship Id="rId2" Type="http://schemas.openxmlformats.org/officeDocument/2006/relationships/hyperlink" Target="mailto:sadhnapaswa@gmail.com" TargetMode="External"/><Relationship Id="rId1" Type="http://schemas.openxmlformats.org/officeDocument/2006/relationships/hyperlink" Target="mailto:anamikamaletha@gmail.com" TargetMode="External"/><Relationship Id="rId6" Type="http://schemas.openxmlformats.org/officeDocument/2006/relationships/hyperlink" Target="mailto:tddiya035@gmail.com" TargetMode="External"/><Relationship Id="rId5" Type="http://schemas.openxmlformats.org/officeDocument/2006/relationships/hyperlink" Target="mailto:op1871721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pv2649729@gmail.com" TargetMode="External"/><Relationship Id="rId9" Type="http://schemas.openxmlformats.org/officeDocument/2006/relationships/hyperlink" Target="mailto:anshikajaguri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ishtreka322@gmail.com" TargetMode="External"/><Relationship Id="rId13" Type="http://schemas.openxmlformats.org/officeDocument/2006/relationships/hyperlink" Target="mailto:rawatlavi12@gmail.com" TargetMode="External"/><Relationship Id="rId3" Type="http://schemas.openxmlformats.org/officeDocument/2006/relationships/hyperlink" Target="mailto:kd434061@gmail.com" TargetMode="External"/><Relationship Id="rId7" Type="http://schemas.openxmlformats.org/officeDocument/2006/relationships/hyperlink" Target="mailto:wartipoojawarti@gmail.com" TargetMode="External"/><Relationship Id="rId12" Type="http://schemas.openxmlformats.org/officeDocument/2006/relationships/hyperlink" Target="mailto:muskkansingh12@gmail.com" TargetMode="External"/><Relationship Id="rId2" Type="http://schemas.openxmlformats.org/officeDocument/2006/relationships/hyperlink" Target="mailto:tamannavlogs@gmail.com" TargetMode="External"/><Relationship Id="rId1" Type="http://schemas.openxmlformats.org/officeDocument/2006/relationships/hyperlink" Target="mailto:dikshaaswaldiksha@gmail.com" TargetMode="External"/><Relationship Id="rId6" Type="http://schemas.openxmlformats.org/officeDocument/2006/relationships/hyperlink" Target="mailto:lunglengsingtit3@gmail.com" TargetMode="External"/><Relationship Id="rId11" Type="http://schemas.openxmlformats.org/officeDocument/2006/relationships/hyperlink" Target="mailto:manumishra69700@gmail.com" TargetMode="External"/><Relationship Id="rId5" Type="http://schemas.openxmlformats.org/officeDocument/2006/relationships/hyperlink" Target="mailto:ayushinegi2608@gmail.com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tanyaverma0336@gmail.com" TargetMode="External"/><Relationship Id="rId4" Type="http://schemas.openxmlformats.org/officeDocument/2006/relationships/hyperlink" Target="mailto:amishanegi3012@gmail.com" TargetMode="External"/><Relationship Id="rId9" Type="http://schemas.openxmlformats.org/officeDocument/2006/relationships/hyperlink" Target="mailto:manishadhami025@gmail.com" TargetMode="External"/><Relationship Id="rId14" Type="http://schemas.openxmlformats.org/officeDocument/2006/relationships/hyperlink" Target="mailto:bhagatsinghvarti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inakshi@gmail.com" TargetMode="External"/><Relationship Id="rId3" Type="http://schemas.openxmlformats.org/officeDocument/2006/relationships/hyperlink" Target="mailto:bhattanjali910@gmail.com" TargetMode="External"/><Relationship Id="rId7" Type="http://schemas.openxmlformats.org/officeDocument/2006/relationships/hyperlink" Target="mailto:priyankamaher451@gmail.com" TargetMode="External"/><Relationship Id="rId2" Type="http://schemas.openxmlformats.org/officeDocument/2006/relationships/hyperlink" Target="mailto:surmilayadav58@gmail.com" TargetMode="External"/><Relationship Id="rId1" Type="http://schemas.openxmlformats.org/officeDocument/2006/relationships/hyperlink" Target="mailto:kanikakanojia14@gmail.com" TargetMode="External"/><Relationship Id="rId6" Type="http://schemas.openxmlformats.org/officeDocument/2006/relationships/hyperlink" Target="mailto:minalsingh23122@gmail.com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kavitaverma84960@gmail.com" TargetMode="External"/><Relationship Id="rId10" Type="http://schemas.openxmlformats.org/officeDocument/2006/relationships/hyperlink" Target="mailto:krishnachauhan@gmail.com" TargetMode="External"/><Relationship Id="rId4" Type="http://schemas.openxmlformats.org/officeDocument/2006/relationships/hyperlink" Target="mailto:nagilamitali@gmail.com" TargetMode="External"/><Relationship Id="rId9" Type="http://schemas.openxmlformats.org/officeDocument/2006/relationships/hyperlink" Target="mailto:theharshu2004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amairamirza089@gmail.com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mailto:kannaujiasapna22@gmail.com" TargetMode="External"/><Relationship Id="rId1" Type="http://schemas.openxmlformats.org/officeDocument/2006/relationships/hyperlink" Target="mailto:guptanikki9536@gmail.com" TargetMode="External"/><Relationship Id="rId6" Type="http://schemas.openxmlformats.org/officeDocument/2006/relationships/hyperlink" Target="mailto:muskansharma67492@gmail.com" TargetMode="External"/><Relationship Id="rId5" Type="http://schemas.openxmlformats.org/officeDocument/2006/relationships/hyperlink" Target="mailto:ttttrishanegi@gmail.com" TargetMode="External"/><Relationship Id="rId4" Type="http://schemas.openxmlformats.org/officeDocument/2006/relationships/hyperlink" Target="mailto:tashmiyamirza@gmail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rishikachandra40@gmail.com" TargetMode="External"/><Relationship Id="rId13" Type="http://schemas.openxmlformats.org/officeDocument/2006/relationships/hyperlink" Target="mailto:dimpalchauhan342008@gmail.com" TargetMode="External"/><Relationship Id="rId18" Type="http://schemas.openxmlformats.org/officeDocument/2006/relationships/hyperlink" Target="mailto:sagun@gmail.com" TargetMode="External"/><Relationship Id="rId3" Type="http://schemas.openxmlformats.org/officeDocument/2006/relationships/hyperlink" Target="mailto:kumari887anjali@gmail.com" TargetMode="External"/><Relationship Id="rId7" Type="http://schemas.openxmlformats.org/officeDocument/2006/relationships/hyperlink" Target="mailto:singhriya36018@gmail.com" TargetMode="External"/><Relationship Id="rId12" Type="http://schemas.openxmlformats.org/officeDocument/2006/relationships/hyperlink" Target="mailto:pratikshaprojwal@gmail.com" TargetMode="External"/><Relationship Id="rId17" Type="http://schemas.openxmlformats.org/officeDocument/2006/relationships/hyperlink" Target="mailto:mg6314850@gmail.com" TargetMode="External"/><Relationship Id="rId2" Type="http://schemas.openxmlformats.org/officeDocument/2006/relationships/hyperlink" Target="mailto:jyotirawat7530@gmail.com" TargetMode="External"/><Relationship Id="rId16" Type="http://schemas.openxmlformats.org/officeDocument/2006/relationships/hyperlink" Target="mailto:ruchirajput904552@gmail.com" TargetMode="External"/><Relationship Id="rId1" Type="http://schemas.openxmlformats.org/officeDocument/2006/relationships/hyperlink" Target="mailto:budhinegi76@gmail.com" TargetMode="External"/><Relationship Id="rId6" Type="http://schemas.openxmlformats.org/officeDocument/2006/relationships/hyperlink" Target="mailto:shivaniverma945689@gmail.com" TargetMode="External"/><Relationship Id="rId11" Type="http://schemas.openxmlformats.org/officeDocument/2006/relationships/hyperlink" Target="mailto:nidhithapliyal06@gmail.com" TargetMode="External"/><Relationship Id="rId5" Type="http://schemas.openxmlformats.org/officeDocument/2006/relationships/hyperlink" Target="mailto:sakshithapa0012233@gmail.com" TargetMode="External"/><Relationship Id="rId15" Type="http://schemas.openxmlformats.org/officeDocument/2006/relationships/hyperlink" Target="mailto:kajal123@gmail.com" TargetMode="External"/><Relationship Id="rId10" Type="http://schemas.openxmlformats.org/officeDocument/2006/relationships/hyperlink" Target="mailto:kushawahvaersha365@gmail.com" TargetMode="External"/><Relationship Id="rId19" Type="http://schemas.openxmlformats.org/officeDocument/2006/relationships/printerSettings" Target="../printerSettings/printerSettings5.bin"/><Relationship Id="rId4" Type="http://schemas.openxmlformats.org/officeDocument/2006/relationships/hyperlink" Target="mailto:urawsushma48@gmail.com" TargetMode="External"/><Relationship Id="rId9" Type="http://schemas.openxmlformats.org/officeDocument/2006/relationships/hyperlink" Target="mailto:anshikatiwari0124@gmail.com" TargetMode="External"/><Relationship Id="rId14" Type="http://schemas.openxmlformats.org/officeDocument/2006/relationships/hyperlink" Target="mailto:kajalkushalwan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workbookViewId="0">
      <pane xSplit="3" topLeftCell="D1" activePane="topRight" state="frozen"/>
      <selection pane="topRight" activeCell="A16" sqref="A16:N16"/>
    </sheetView>
  </sheetViews>
  <sheetFormatPr defaultRowHeight="15" x14ac:dyDescent="0.25"/>
  <cols>
    <col min="1" max="1" width="4.85546875" bestFit="1" customWidth="1"/>
    <col min="2" max="2" width="8.7109375" customWidth="1"/>
    <col min="3" max="3" width="11" customWidth="1"/>
    <col min="4" max="4" width="11.85546875" style="1" customWidth="1"/>
    <col min="5" max="5" width="12.7109375" style="1" customWidth="1"/>
    <col min="6" max="6" width="21.5703125" style="6" customWidth="1"/>
    <col min="7" max="7" width="9.42578125" style="6" customWidth="1"/>
    <col min="8" max="8" width="8.28515625" style="6" customWidth="1"/>
    <col min="9" max="9" width="9.140625" style="6" customWidth="1"/>
    <col min="10" max="10" width="13.5703125" style="8" customWidth="1"/>
    <col min="11" max="11" width="5.140625" style="1" customWidth="1"/>
    <col min="12" max="12" width="10" style="1" customWidth="1"/>
    <col min="13" max="13" width="4.85546875" style="1" customWidth="1"/>
    <col min="14" max="14" width="4.7109375" style="1" customWidth="1"/>
    <col min="15" max="15" width="6.140625" customWidth="1"/>
  </cols>
  <sheetData>
    <row r="2" spans="1:16" ht="18.75" x14ac:dyDescent="0.3">
      <c r="A2" s="102" t="s">
        <v>463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6" ht="23.25" x14ac:dyDescent="0.35">
      <c r="A3" s="100" t="s">
        <v>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1:16" ht="18.75" x14ac:dyDescent="0.3">
      <c r="A4" s="99" t="s">
        <v>8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6" s="5" customFormat="1" ht="22.5" x14ac:dyDescent="0.25">
      <c r="A5" s="41" t="s">
        <v>387</v>
      </c>
      <c r="B5" s="41" t="s">
        <v>0</v>
      </c>
      <c r="C5" s="41" t="s">
        <v>1</v>
      </c>
      <c r="D5" s="42" t="s">
        <v>389</v>
      </c>
      <c r="E5" s="55" t="s">
        <v>390</v>
      </c>
      <c r="F5" s="41" t="s">
        <v>4</v>
      </c>
      <c r="G5" s="42" t="s">
        <v>2</v>
      </c>
      <c r="H5" s="43" t="s">
        <v>3</v>
      </c>
      <c r="I5" s="41" t="s">
        <v>391</v>
      </c>
      <c r="J5" s="41" t="s">
        <v>5</v>
      </c>
      <c r="K5" s="42" t="s">
        <v>401</v>
      </c>
      <c r="L5" s="42" t="s">
        <v>388</v>
      </c>
      <c r="M5" s="41" t="s">
        <v>425</v>
      </c>
      <c r="N5" s="41" t="s">
        <v>426</v>
      </c>
      <c r="O5" s="41" t="s">
        <v>419</v>
      </c>
    </row>
    <row r="6" spans="1:16" s="5" customFormat="1" ht="22.5" x14ac:dyDescent="0.25">
      <c r="A6" s="44">
        <v>1</v>
      </c>
      <c r="B6" s="45" t="s">
        <v>217</v>
      </c>
      <c r="C6" s="46" t="s">
        <v>218</v>
      </c>
      <c r="D6" s="44">
        <v>9258404271</v>
      </c>
      <c r="E6" s="46" t="s">
        <v>16</v>
      </c>
      <c r="F6" s="46" t="s">
        <v>408</v>
      </c>
      <c r="G6" s="48" t="s">
        <v>54</v>
      </c>
      <c r="H6" s="48" t="s">
        <v>54</v>
      </c>
      <c r="I6" s="48" t="s">
        <v>393</v>
      </c>
      <c r="J6" s="50" t="s">
        <v>135</v>
      </c>
      <c r="K6" s="44" t="s">
        <v>20</v>
      </c>
      <c r="L6" s="51" t="s">
        <v>60</v>
      </c>
      <c r="M6" s="48">
        <f>223/500*100</f>
        <v>44.6</v>
      </c>
      <c r="N6" s="48"/>
      <c r="O6" s="85">
        <v>500</v>
      </c>
    </row>
    <row r="7" spans="1:16" s="5" customFormat="1" ht="22.5" x14ac:dyDescent="0.25">
      <c r="A7" s="44">
        <v>2</v>
      </c>
      <c r="B7" s="45" t="s">
        <v>427</v>
      </c>
      <c r="C7" s="46" t="s">
        <v>216</v>
      </c>
      <c r="D7" s="44">
        <v>8979956091</v>
      </c>
      <c r="E7" s="46" t="s">
        <v>15</v>
      </c>
      <c r="F7" s="46" t="s">
        <v>295</v>
      </c>
      <c r="G7" s="48" t="s">
        <v>428</v>
      </c>
      <c r="H7" s="48" t="s">
        <v>292</v>
      </c>
      <c r="I7" s="48" t="s">
        <v>292</v>
      </c>
      <c r="J7" s="49" t="s">
        <v>13</v>
      </c>
      <c r="K7" s="44" t="s">
        <v>153</v>
      </c>
      <c r="L7" s="47" t="s">
        <v>53</v>
      </c>
      <c r="M7" s="48">
        <f>318/500*100</f>
        <v>63.6</v>
      </c>
      <c r="N7" s="48">
        <f>389/500*100</f>
        <v>77.8</v>
      </c>
      <c r="O7" s="85">
        <v>800</v>
      </c>
    </row>
    <row r="8" spans="1:16" s="5" customFormat="1" ht="22.5" x14ac:dyDescent="0.25">
      <c r="A8" s="44">
        <v>3</v>
      </c>
      <c r="B8" s="45" t="s">
        <v>226</v>
      </c>
      <c r="C8" s="46" t="s">
        <v>227</v>
      </c>
      <c r="D8" s="44">
        <v>9536649262</v>
      </c>
      <c r="E8" s="46" t="s">
        <v>146</v>
      </c>
      <c r="F8" s="46" t="s">
        <v>300</v>
      </c>
      <c r="G8" s="48" t="s">
        <v>395</v>
      </c>
      <c r="H8" s="48" t="s">
        <v>395</v>
      </c>
      <c r="I8" s="48" t="s">
        <v>395</v>
      </c>
      <c r="J8" s="49" t="s">
        <v>174</v>
      </c>
      <c r="K8" s="44" t="s">
        <v>153</v>
      </c>
      <c r="L8" s="47" t="s">
        <v>147</v>
      </c>
      <c r="M8" s="48">
        <v>80.599999999999994</v>
      </c>
      <c r="N8" s="48">
        <f>368/500*100</f>
        <v>73.599999999999994</v>
      </c>
      <c r="O8" s="85">
        <v>800</v>
      </c>
    </row>
    <row r="9" spans="1:16" s="5" customFormat="1" ht="33.75" x14ac:dyDescent="0.25">
      <c r="A9" s="44">
        <v>4</v>
      </c>
      <c r="B9" s="45" t="s">
        <v>367</v>
      </c>
      <c r="C9" s="46" t="s">
        <v>368</v>
      </c>
      <c r="D9" s="44">
        <v>8267887082</v>
      </c>
      <c r="E9" s="46" t="s">
        <v>370</v>
      </c>
      <c r="F9" s="46" t="s">
        <v>369</v>
      </c>
      <c r="G9" s="48" t="s">
        <v>293</v>
      </c>
      <c r="H9" s="48" t="s">
        <v>292</v>
      </c>
      <c r="I9" s="48" t="s">
        <v>292</v>
      </c>
      <c r="J9" s="50" t="s">
        <v>410</v>
      </c>
      <c r="K9" s="44" t="s">
        <v>40</v>
      </c>
      <c r="L9" s="47" t="s">
        <v>371</v>
      </c>
      <c r="M9" s="48">
        <f>268/500*100</f>
        <v>53.6</v>
      </c>
      <c r="N9" s="48">
        <f>283/500*100</f>
        <v>56.599999999999994</v>
      </c>
      <c r="O9" s="85">
        <v>800</v>
      </c>
    </row>
    <row r="10" spans="1:16" s="9" customFormat="1" ht="26.25" customHeight="1" x14ac:dyDescent="0.25">
      <c r="A10" s="41">
        <v>5</v>
      </c>
      <c r="B10" s="45" t="s">
        <v>214</v>
      </c>
      <c r="C10" s="46" t="s">
        <v>215</v>
      </c>
      <c r="D10" s="44">
        <v>9520953674</v>
      </c>
      <c r="E10" s="48" t="s">
        <v>32</v>
      </c>
      <c r="F10" s="46" t="s">
        <v>294</v>
      </c>
      <c r="G10" s="48" t="s">
        <v>428</v>
      </c>
      <c r="H10" s="48" t="s">
        <v>292</v>
      </c>
      <c r="I10" s="48" t="s">
        <v>292</v>
      </c>
      <c r="J10" s="49" t="s">
        <v>37</v>
      </c>
      <c r="K10" s="44" t="s">
        <v>153</v>
      </c>
      <c r="L10" s="47" t="s">
        <v>59</v>
      </c>
      <c r="M10" s="48">
        <f>340/500*100</f>
        <v>68</v>
      </c>
      <c r="N10" s="48">
        <f>331/500*100</f>
        <v>66.2</v>
      </c>
      <c r="O10" s="85">
        <v>800</v>
      </c>
    </row>
    <row r="11" spans="1:16" s="9" customFormat="1" ht="26.25" customHeight="1" x14ac:dyDescent="0.25">
      <c r="A11" s="44">
        <v>6</v>
      </c>
      <c r="B11" s="45" t="s">
        <v>222</v>
      </c>
      <c r="C11" s="46" t="s">
        <v>223</v>
      </c>
      <c r="D11" s="44">
        <v>9286361569</v>
      </c>
      <c r="E11" s="46" t="s">
        <v>18</v>
      </c>
      <c r="F11" s="46" t="s">
        <v>298</v>
      </c>
      <c r="G11" s="48" t="s">
        <v>301</v>
      </c>
      <c r="H11" s="48" t="s">
        <v>301</v>
      </c>
      <c r="I11" s="46" t="s">
        <v>394</v>
      </c>
      <c r="J11" s="49" t="s">
        <v>136</v>
      </c>
      <c r="K11" s="44" t="s">
        <v>40</v>
      </c>
      <c r="L11" s="47" t="s">
        <v>41</v>
      </c>
      <c r="M11" s="48">
        <f>292/500*100</f>
        <v>58.4</v>
      </c>
      <c r="N11" s="48">
        <f>318/500*100</f>
        <v>63.6</v>
      </c>
      <c r="O11" s="85">
        <v>800</v>
      </c>
    </row>
    <row r="12" spans="1:16" s="9" customFormat="1" ht="26.25" customHeight="1" x14ac:dyDescent="0.25">
      <c r="A12" s="44">
        <v>7</v>
      </c>
      <c r="B12" s="45" t="s">
        <v>220</v>
      </c>
      <c r="C12" s="46" t="s">
        <v>221</v>
      </c>
      <c r="D12" s="44">
        <v>7668669791</v>
      </c>
      <c r="E12" s="46" t="s">
        <v>17</v>
      </c>
      <c r="F12" s="46" t="s">
        <v>297</v>
      </c>
      <c r="G12" s="48" t="s">
        <v>293</v>
      </c>
      <c r="H12" s="48" t="s">
        <v>292</v>
      </c>
      <c r="I12" s="48" t="s">
        <v>292</v>
      </c>
      <c r="J12" s="49" t="s">
        <v>14</v>
      </c>
      <c r="K12" s="44" t="s">
        <v>153</v>
      </c>
      <c r="L12" s="47" t="s">
        <v>47</v>
      </c>
      <c r="M12" s="48">
        <f>252/500*100</f>
        <v>50.4</v>
      </c>
      <c r="N12" s="48">
        <f>295/500*100</f>
        <v>59</v>
      </c>
      <c r="O12" s="85">
        <v>800</v>
      </c>
    </row>
    <row r="13" spans="1:16" s="9" customFormat="1" ht="26.25" customHeight="1" x14ac:dyDescent="0.25">
      <c r="A13" s="44">
        <v>8</v>
      </c>
      <c r="B13" s="45" t="s">
        <v>224</v>
      </c>
      <c r="C13" s="46" t="s">
        <v>225</v>
      </c>
      <c r="D13" s="44">
        <v>7906495347</v>
      </c>
      <c r="E13" s="46" t="s">
        <v>89</v>
      </c>
      <c r="F13" s="46" t="s">
        <v>299</v>
      </c>
      <c r="G13" s="48" t="s">
        <v>428</v>
      </c>
      <c r="H13" s="48" t="s">
        <v>292</v>
      </c>
      <c r="I13" s="48" t="s">
        <v>292</v>
      </c>
      <c r="J13" s="49" t="s">
        <v>133</v>
      </c>
      <c r="K13" s="44" t="s">
        <v>40</v>
      </c>
      <c r="L13" s="47" t="s">
        <v>90</v>
      </c>
      <c r="M13" s="48">
        <f>236/500*100</f>
        <v>47.199999999999996</v>
      </c>
      <c r="N13" s="48">
        <f>282/500*100</f>
        <v>56.399999999999991</v>
      </c>
      <c r="O13" s="85">
        <v>800</v>
      </c>
    </row>
    <row r="14" spans="1:16" s="9" customFormat="1" ht="26.25" customHeight="1" x14ac:dyDescent="0.25">
      <c r="A14" s="44">
        <v>9</v>
      </c>
      <c r="B14" s="45" t="s">
        <v>409</v>
      </c>
      <c r="C14" s="46" t="s">
        <v>219</v>
      </c>
      <c r="D14" s="52">
        <v>9084123395</v>
      </c>
      <c r="E14" s="53" t="s">
        <v>19</v>
      </c>
      <c r="F14" s="53" t="s">
        <v>296</v>
      </c>
      <c r="G14" s="48" t="s">
        <v>429</v>
      </c>
      <c r="H14" s="48" t="s">
        <v>49</v>
      </c>
      <c r="I14" s="48" t="s">
        <v>292</v>
      </c>
      <c r="J14" s="54" t="s">
        <v>134</v>
      </c>
      <c r="K14" s="52" t="s">
        <v>20</v>
      </c>
      <c r="L14" s="47" t="s">
        <v>48</v>
      </c>
      <c r="M14" s="48">
        <f>283/500*100</f>
        <v>56.599999999999994</v>
      </c>
      <c r="N14" s="48">
        <f>266/500*100</f>
        <v>53.2</v>
      </c>
      <c r="O14" s="85">
        <v>500</v>
      </c>
    </row>
    <row r="15" spans="1:16" s="9" customFormat="1" ht="27" customHeight="1" x14ac:dyDescent="0.25">
      <c r="O15"/>
    </row>
    <row r="16" spans="1:16" s="9" customFormat="1" ht="27" customHeight="1" x14ac:dyDescent="0.25">
      <c r="A16" s="101" t="s">
        <v>462</v>
      </c>
      <c r="B16" s="101"/>
      <c r="C16" s="101"/>
      <c r="F16" s="87" t="s">
        <v>461</v>
      </c>
      <c r="L16" s="88" t="s">
        <v>460</v>
      </c>
    </row>
    <row r="17" spans="1:9" s="9" customFormat="1" ht="27" customHeight="1" x14ac:dyDescent="0.25"/>
    <row r="18" spans="1:9" s="9" customFormat="1" ht="27" customHeight="1" x14ac:dyDescent="0.25"/>
    <row r="19" spans="1:9" s="9" customFormat="1" ht="27" customHeight="1" x14ac:dyDescent="0.25"/>
    <row r="20" spans="1:9" x14ac:dyDescent="0.25">
      <c r="A20" s="44">
        <v>9</v>
      </c>
    </row>
    <row r="24" spans="1:9" x14ac:dyDescent="0.25">
      <c r="H24" s="6" t="s">
        <v>132</v>
      </c>
      <c r="I24" s="6" t="s">
        <v>132</v>
      </c>
    </row>
  </sheetData>
  <mergeCells count="4">
    <mergeCell ref="A4:O4"/>
    <mergeCell ref="A3:O3"/>
    <mergeCell ref="A16:C16"/>
    <mergeCell ref="A2:P2"/>
  </mergeCells>
  <hyperlinks>
    <hyperlink ref="J6" r:id="rId1"/>
    <hyperlink ref="J14" r:id="rId2"/>
    <hyperlink ref="J12" r:id="rId3"/>
    <hyperlink ref="J13" r:id="rId4"/>
    <hyperlink ref="J10" r:id="rId5"/>
    <hyperlink ref="J11" r:id="rId6"/>
    <hyperlink ref="J8" r:id="rId7"/>
    <hyperlink ref="J7" r:id="rId8"/>
    <hyperlink ref="J9" r:id="rId9"/>
  </hyperlinks>
  <pageMargins left="0.25" right="0.25" top="0.75" bottom="0.75" header="0.3" footer="0.3"/>
  <pageSetup paperSize="9" orientation="landscape" horizontalDpi="200" verticalDpi="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pane xSplit="3" topLeftCell="D1" activePane="topRight" state="frozen"/>
      <selection pane="topRight" sqref="A1:P1"/>
    </sheetView>
  </sheetViews>
  <sheetFormatPr defaultRowHeight="15" x14ac:dyDescent="0.25"/>
  <cols>
    <col min="1" max="1" width="3.7109375" customWidth="1"/>
    <col min="2" max="2" width="9" customWidth="1"/>
    <col min="3" max="3" width="12.7109375" customWidth="1"/>
    <col min="4" max="4" width="9.5703125" style="6" customWidth="1"/>
    <col min="5" max="5" width="12.28515625" style="6" customWidth="1"/>
    <col min="6" max="6" width="23.28515625" customWidth="1"/>
    <col min="7" max="7" width="6.28515625" style="15" customWidth="1"/>
    <col min="8" max="8" width="9.85546875" style="15" customWidth="1"/>
    <col min="9" max="9" width="7.28515625" style="15" customWidth="1"/>
    <col min="10" max="10" width="13.7109375" style="9" customWidth="1"/>
    <col min="11" max="11" width="4.7109375" style="1" customWidth="1"/>
    <col min="12" max="12" width="8.42578125" style="1" customWidth="1"/>
    <col min="13" max="13" width="5.28515625" style="1" customWidth="1"/>
    <col min="14" max="15" width="5" style="1" customWidth="1"/>
    <col min="16" max="16" width="5.7109375" style="1" customWidth="1"/>
  </cols>
  <sheetData>
    <row r="1" spans="1:16" ht="18.75" x14ac:dyDescent="0.3">
      <c r="A1" s="102" t="s">
        <v>463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ht="23.25" x14ac:dyDescent="0.35">
      <c r="A2" s="100" t="s">
        <v>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18.75" x14ac:dyDescent="0.3">
      <c r="A3" s="99" t="s">
        <v>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6" s="5" customFormat="1" ht="24.75" customHeight="1" x14ac:dyDescent="0.25">
      <c r="A4" s="28" t="s">
        <v>387</v>
      </c>
      <c r="B4" s="28" t="s">
        <v>0</v>
      </c>
      <c r="C4" s="28" t="s">
        <v>1</v>
      </c>
      <c r="D4" s="29" t="s">
        <v>389</v>
      </c>
      <c r="E4" s="29" t="s">
        <v>390</v>
      </c>
      <c r="F4" s="28" t="s">
        <v>4</v>
      </c>
      <c r="G4" s="29" t="s">
        <v>2</v>
      </c>
      <c r="H4" s="30" t="s">
        <v>3</v>
      </c>
      <c r="I4" s="28" t="s">
        <v>391</v>
      </c>
      <c r="J4" s="28" t="s">
        <v>5</v>
      </c>
      <c r="K4" s="56" t="s">
        <v>401</v>
      </c>
      <c r="L4" s="56" t="s">
        <v>388</v>
      </c>
      <c r="M4" s="57" t="s">
        <v>423</v>
      </c>
      <c r="N4" s="57" t="s">
        <v>424</v>
      </c>
      <c r="O4" s="56" t="s">
        <v>450</v>
      </c>
      <c r="P4" s="28" t="s">
        <v>419</v>
      </c>
    </row>
    <row r="5" spans="1:16" s="5" customFormat="1" ht="22.5" x14ac:dyDescent="0.25">
      <c r="A5" s="44">
        <v>1</v>
      </c>
      <c r="B5" s="45" t="s">
        <v>193</v>
      </c>
      <c r="C5" s="46" t="s">
        <v>194</v>
      </c>
      <c r="D5" s="46">
        <v>9286099510</v>
      </c>
      <c r="E5" s="60" t="s">
        <v>78</v>
      </c>
      <c r="F5" s="46" t="s">
        <v>320</v>
      </c>
      <c r="G5" s="58" t="s">
        <v>308</v>
      </c>
      <c r="H5" s="59" t="s">
        <v>308</v>
      </c>
      <c r="I5" s="58" t="s">
        <v>393</v>
      </c>
      <c r="J5" s="49" t="s">
        <v>80</v>
      </c>
      <c r="K5" s="47" t="s">
        <v>153</v>
      </c>
      <c r="L5" s="48" t="s">
        <v>79</v>
      </c>
      <c r="M5" s="48">
        <f>289/500*100</f>
        <v>57.8</v>
      </c>
      <c r="N5" s="48"/>
      <c r="O5" s="48"/>
      <c r="P5" s="47">
        <v>800</v>
      </c>
    </row>
    <row r="6" spans="1:16" s="5" customFormat="1" ht="22.5" x14ac:dyDescent="0.25">
      <c r="A6" s="44">
        <v>2</v>
      </c>
      <c r="B6" s="45" t="s">
        <v>195</v>
      </c>
      <c r="C6" s="46" t="s">
        <v>194</v>
      </c>
      <c r="D6" s="46">
        <v>8865094289</v>
      </c>
      <c r="E6" s="60" t="s">
        <v>82</v>
      </c>
      <c r="F6" s="46" t="s">
        <v>320</v>
      </c>
      <c r="G6" s="58" t="s">
        <v>308</v>
      </c>
      <c r="H6" s="59" t="s">
        <v>308</v>
      </c>
      <c r="I6" s="58" t="s">
        <v>393</v>
      </c>
      <c r="J6" s="49" t="s">
        <v>81</v>
      </c>
      <c r="K6" s="47" t="s">
        <v>153</v>
      </c>
      <c r="L6" s="48" t="s">
        <v>41</v>
      </c>
      <c r="M6" s="48">
        <f>375/500*100</f>
        <v>75</v>
      </c>
      <c r="N6" s="48">
        <f>329/500*100</f>
        <v>65.8</v>
      </c>
      <c r="O6" s="48"/>
      <c r="P6" s="47">
        <v>800</v>
      </c>
    </row>
    <row r="7" spans="1:16" s="9" customFormat="1" ht="31.5" customHeight="1" x14ac:dyDescent="0.25">
      <c r="A7" s="44">
        <v>3</v>
      </c>
      <c r="B7" s="45" t="s">
        <v>180</v>
      </c>
      <c r="C7" s="46" t="s">
        <v>181</v>
      </c>
      <c r="D7" s="46">
        <v>7895606334</v>
      </c>
      <c r="E7" s="46" t="s">
        <v>24</v>
      </c>
      <c r="F7" s="46" t="s">
        <v>314</v>
      </c>
      <c r="G7" s="58" t="s">
        <v>302</v>
      </c>
      <c r="H7" s="59" t="s">
        <v>310</v>
      </c>
      <c r="I7" s="58" t="s">
        <v>292</v>
      </c>
      <c r="J7" s="49" t="s">
        <v>21</v>
      </c>
      <c r="K7" s="47" t="s">
        <v>153</v>
      </c>
      <c r="L7" s="48" t="s">
        <v>52</v>
      </c>
      <c r="M7" s="48">
        <f>274/500*100</f>
        <v>54.800000000000004</v>
      </c>
      <c r="N7" s="48">
        <f>365/500*100</f>
        <v>73</v>
      </c>
      <c r="O7" s="48"/>
      <c r="P7" s="47">
        <v>800</v>
      </c>
    </row>
    <row r="8" spans="1:16" s="9" customFormat="1" ht="31.5" customHeight="1" x14ac:dyDescent="0.25">
      <c r="A8" s="52">
        <v>4</v>
      </c>
      <c r="B8" s="45" t="s">
        <v>187</v>
      </c>
      <c r="C8" s="46" t="s">
        <v>188</v>
      </c>
      <c r="D8" s="46">
        <v>7535981047</v>
      </c>
      <c r="E8" s="46" t="s">
        <v>28</v>
      </c>
      <c r="F8" s="46" t="s">
        <v>318</v>
      </c>
      <c r="G8" s="58"/>
      <c r="H8" s="59"/>
      <c r="I8" s="58" t="s">
        <v>394</v>
      </c>
      <c r="J8" s="49" t="s">
        <v>109</v>
      </c>
      <c r="K8" s="47" t="s">
        <v>40</v>
      </c>
      <c r="L8" s="48" t="s">
        <v>43</v>
      </c>
      <c r="M8" s="48">
        <f>258/500*100</f>
        <v>51.6</v>
      </c>
      <c r="N8" s="48">
        <f>304/500*100</f>
        <v>60.8</v>
      </c>
      <c r="O8" s="48"/>
      <c r="P8" s="47">
        <v>800</v>
      </c>
    </row>
    <row r="9" spans="1:16" s="9" customFormat="1" ht="26.25" customHeight="1" x14ac:dyDescent="0.25">
      <c r="A9" s="52">
        <v>5</v>
      </c>
      <c r="B9" s="45" t="s">
        <v>184</v>
      </c>
      <c r="C9" s="46" t="s">
        <v>185</v>
      </c>
      <c r="D9" s="46">
        <v>8755721121</v>
      </c>
      <c r="E9" s="46" t="s">
        <v>26</v>
      </c>
      <c r="F9" s="46" t="s">
        <v>316</v>
      </c>
      <c r="G9" s="58" t="s">
        <v>304</v>
      </c>
      <c r="H9" s="59" t="s">
        <v>292</v>
      </c>
      <c r="I9" s="58" t="s">
        <v>292</v>
      </c>
      <c r="J9" s="49" t="s">
        <v>23</v>
      </c>
      <c r="K9" s="47" t="s">
        <v>153</v>
      </c>
      <c r="L9" s="48" t="s">
        <v>45</v>
      </c>
      <c r="M9" s="48">
        <v>54</v>
      </c>
      <c r="N9" s="48">
        <v>68</v>
      </c>
      <c r="O9" s="48"/>
      <c r="P9" s="47">
        <v>800</v>
      </c>
    </row>
    <row r="10" spans="1:16" s="9" customFormat="1" ht="26.25" customHeight="1" x14ac:dyDescent="0.25">
      <c r="A10" s="44">
        <v>6</v>
      </c>
      <c r="B10" s="45" t="s">
        <v>204</v>
      </c>
      <c r="C10" s="46" t="s">
        <v>205</v>
      </c>
      <c r="D10" s="46">
        <v>7042825735</v>
      </c>
      <c r="E10" s="46" t="s">
        <v>161</v>
      </c>
      <c r="F10" s="46" t="s">
        <v>324</v>
      </c>
      <c r="G10" s="58" t="s">
        <v>438</v>
      </c>
      <c r="H10" s="59" t="s">
        <v>439</v>
      </c>
      <c r="I10" s="58" t="s">
        <v>292</v>
      </c>
      <c r="J10" s="49"/>
      <c r="K10" s="47" t="s">
        <v>153</v>
      </c>
      <c r="L10" s="48" t="s">
        <v>162</v>
      </c>
      <c r="M10" s="48">
        <f>389/500*100</f>
        <v>77.8</v>
      </c>
      <c r="N10" s="48">
        <f>358/500*100</f>
        <v>71.599999999999994</v>
      </c>
      <c r="O10" s="48"/>
      <c r="P10" s="47">
        <v>800</v>
      </c>
    </row>
    <row r="11" spans="1:16" s="9" customFormat="1" ht="26.25" customHeight="1" x14ac:dyDescent="0.25">
      <c r="A11" s="44">
        <v>7</v>
      </c>
      <c r="B11" s="45" t="s">
        <v>198</v>
      </c>
      <c r="C11" s="46" t="s">
        <v>199</v>
      </c>
      <c r="D11" s="46">
        <v>9149276978</v>
      </c>
      <c r="E11" s="60" t="s">
        <v>100</v>
      </c>
      <c r="F11" s="46" t="s">
        <v>378</v>
      </c>
      <c r="G11" s="58" t="s">
        <v>179</v>
      </c>
      <c r="H11" s="59" t="s">
        <v>377</v>
      </c>
      <c r="I11" s="58" t="s">
        <v>397</v>
      </c>
      <c r="J11" s="49" t="s">
        <v>379</v>
      </c>
      <c r="K11" s="47" t="s">
        <v>40</v>
      </c>
      <c r="L11" s="48" t="s">
        <v>101</v>
      </c>
      <c r="M11" s="48">
        <f>385/500*100</f>
        <v>77</v>
      </c>
      <c r="N11" s="48">
        <f>294/500*100</f>
        <v>58.8</v>
      </c>
      <c r="O11" s="48"/>
      <c r="P11" s="47">
        <v>800</v>
      </c>
    </row>
    <row r="12" spans="1:16" s="9" customFormat="1" ht="26.25" customHeight="1" x14ac:dyDescent="0.25">
      <c r="A12" s="52">
        <v>8</v>
      </c>
      <c r="B12" s="45" t="s">
        <v>186</v>
      </c>
      <c r="C12" s="46" t="s">
        <v>185</v>
      </c>
      <c r="D12" s="46">
        <v>8958774367</v>
      </c>
      <c r="E12" s="46" t="s">
        <v>27</v>
      </c>
      <c r="F12" s="46" t="s">
        <v>317</v>
      </c>
      <c r="G12" s="58" t="s">
        <v>305</v>
      </c>
      <c r="H12" s="59" t="s">
        <v>312</v>
      </c>
      <c r="I12" s="58" t="s">
        <v>394</v>
      </c>
      <c r="J12" s="49" t="s">
        <v>145</v>
      </c>
      <c r="K12" s="47" t="s">
        <v>40</v>
      </c>
      <c r="L12" s="48" t="s">
        <v>44</v>
      </c>
      <c r="M12" s="48">
        <f>332/500*100</f>
        <v>66.400000000000006</v>
      </c>
      <c r="N12" s="48">
        <f>333/500*100</f>
        <v>66.600000000000009</v>
      </c>
      <c r="O12" s="48"/>
      <c r="P12" s="47">
        <v>800</v>
      </c>
    </row>
    <row r="13" spans="1:16" s="9" customFormat="1" ht="26.25" customHeight="1" x14ac:dyDescent="0.25">
      <c r="A13" s="44">
        <v>9</v>
      </c>
      <c r="B13" s="45" t="s">
        <v>272</v>
      </c>
      <c r="C13" s="46" t="s">
        <v>361</v>
      </c>
      <c r="D13" s="46">
        <v>7906993870</v>
      </c>
      <c r="E13" s="60" t="s">
        <v>363</v>
      </c>
      <c r="F13" s="46" t="s">
        <v>362</v>
      </c>
      <c r="G13" s="58" t="s">
        <v>435</v>
      </c>
      <c r="H13" s="59" t="s">
        <v>435</v>
      </c>
      <c r="I13" s="58" t="s">
        <v>292</v>
      </c>
      <c r="J13" s="50" t="s">
        <v>366</v>
      </c>
      <c r="K13" s="47" t="s">
        <v>153</v>
      </c>
      <c r="L13" s="48" t="s">
        <v>364</v>
      </c>
      <c r="M13" s="48">
        <f>216/500*100</f>
        <v>43.2</v>
      </c>
      <c r="N13" s="48"/>
      <c r="O13" s="48"/>
      <c r="P13" s="47">
        <v>800</v>
      </c>
    </row>
    <row r="14" spans="1:16" s="9" customFormat="1" ht="26.25" customHeight="1" x14ac:dyDescent="0.25">
      <c r="A14" s="44">
        <v>10</v>
      </c>
      <c r="B14" s="45" t="s">
        <v>200</v>
      </c>
      <c r="C14" s="46" t="s">
        <v>201</v>
      </c>
      <c r="D14" s="46">
        <v>7248294329</v>
      </c>
      <c r="E14" s="46" t="s">
        <v>155</v>
      </c>
      <c r="F14" s="46" t="s">
        <v>322</v>
      </c>
      <c r="G14" s="58" t="s">
        <v>436</v>
      </c>
      <c r="H14" s="59" t="s">
        <v>396</v>
      </c>
      <c r="I14" s="58" t="s">
        <v>396</v>
      </c>
      <c r="J14" s="49"/>
      <c r="K14" s="47" t="s">
        <v>153</v>
      </c>
      <c r="L14" s="48" t="s">
        <v>156</v>
      </c>
      <c r="M14" s="48">
        <f>252/500*100</f>
        <v>50.4</v>
      </c>
      <c r="N14" s="48">
        <f>283/500*100</f>
        <v>56.599999999999994</v>
      </c>
      <c r="O14" s="48">
        <v>6297</v>
      </c>
      <c r="P14" s="47">
        <v>0</v>
      </c>
    </row>
    <row r="15" spans="1:16" s="9" customFormat="1" ht="26.25" customHeight="1" x14ac:dyDescent="0.25">
      <c r="A15" s="44">
        <v>11</v>
      </c>
      <c r="B15" s="45" t="s">
        <v>208</v>
      </c>
      <c r="C15" s="46" t="s">
        <v>209</v>
      </c>
      <c r="D15" s="46">
        <v>6395833230</v>
      </c>
      <c r="E15" s="46" t="s">
        <v>211</v>
      </c>
      <c r="F15" s="46" t="s">
        <v>210</v>
      </c>
      <c r="G15" s="58" t="s">
        <v>212</v>
      </c>
      <c r="H15" s="59" t="s">
        <v>212</v>
      </c>
      <c r="I15" s="58" t="s">
        <v>399</v>
      </c>
      <c r="J15" s="49" t="s">
        <v>213</v>
      </c>
      <c r="K15" s="47" t="s">
        <v>153</v>
      </c>
      <c r="L15" s="48" t="s">
        <v>168</v>
      </c>
      <c r="M15" s="48">
        <f>411/500*100</f>
        <v>82.199999999999989</v>
      </c>
      <c r="N15" s="48">
        <f>340/500*100</f>
        <v>68</v>
      </c>
      <c r="O15" s="48"/>
      <c r="P15" s="47">
        <v>800</v>
      </c>
    </row>
    <row r="16" spans="1:16" s="9" customFormat="1" ht="26.25" customHeight="1" x14ac:dyDescent="0.25">
      <c r="A16" s="44">
        <v>12</v>
      </c>
      <c r="B16" s="45" t="s">
        <v>189</v>
      </c>
      <c r="C16" s="46" t="s">
        <v>190</v>
      </c>
      <c r="D16" s="46">
        <v>8474959660</v>
      </c>
      <c r="E16" s="46" t="s">
        <v>111</v>
      </c>
      <c r="F16" s="46" t="s">
        <v>318</v>
      </c>
      <c r="G16" s="58" t="s">
        <v>306</v>
      </c>
      <c r="H16" s="59" t="s">
        <v>312</v>
      </c>
      <c r="I16" s="58" t="s">
        <v>394</v>
      </c>
      <c r="J16" s="49" t="s">
        <v>110</v>
      </c>
      <c r="K16" s="47" t="s">
        <v>40</v>
      </c>
      <c r="L16" s="48" t="s">
        <v>112</v>
      </c>
      <c r="M16" s="48">
        <f>258/500*100</f>
        <v>51.6</v>
      </c>
      <c r="N16" s="48">
        <f>304/500*100</f>
        <v>60.8</v>
      </c>
      <c r="O16" s="48"/>
      <c r="P16" s="47">
        <v>800</v>
      </c>
    </row>
    <row r="17" spans="1:16" s="9" customFormat="1" ht="26.25" customHeight="1" x14ac:dyDescent="0.25">
      <c r="A17" s="44">
        <v>13</v>
      </c>
      <c r="B17" s="45" t="s">
        <v>191</v>
      </c>
      <c r="C17" s="46" t="s">
        <v>192</v>
      </c>
      <c r="D17" s="46">
        <v>9259854258</v>
      </c>
      <c r="E17" s="46" t="s">
        <v>29</v>
      </c>
      <c r="F17" s="46" t="s">
        <v>319</v>
      </c>
      <c r="G17" s="58" t="s">
        <v>307</v>
      </c>
      <c r="H17" s="59" t="s">
        <v>301</v>
      </c>
      <c r="I17" s="58" t="s">
        <v>394</v>
      </c>
      <c r="J17" s="49" t="s">
        <v>137</v>
      </c>
      <c r="K17" s="47" t="s">
        <v>153</v>
      </c>
      <c r="L17" s="48" t="s">
        <v>42</v>
      </c>
      <c r="M17" s="48">
        <f>238/500*100</f>
        <v>47.599999999999994</v>
      </c>
      <c r="N17" s="48">
        <f>268/500*100</f>
        <v>53.6</v>
      </c>
      <c r="O17" s="48"/>
      <c r="P17" s="47">
        <v>800</v>
      </c>
    </row>
    <row r="18" spans="1:16" s="9" customFormat="1" ht="26.25" customHeight="1" x14ac:dyDescent="0.25">
      <c r="A18" s="44">
        <v>14</v>
      </c>
      <c r="B18" s="45" t="s">
        <v>196</v>
      </c>
      <c r="C18" s="46" t="s">
        <v>197</v>
      </c>
      <c r="D18" s="46">
        <v>8413851667</v>
      </c>
      <c r="E18" s="46" t="s">
        <v>83</v>
      </c>
      <c r="F18" s="46" t="s">
        <v>321</v>
      </c>
      <c r="G18" s="58" t="s">
        <v>309</v>
      </c>
      <c r="H18" s="59" t="s">
        <v>313</v>
      </c>
      <c r="I18" s="66" t="s">
        <v>398</v>
      </c>
      <c r="J18" s="49" t="s">
        <v>138</v>
      </c>
      <c r="K18" s="47" t="s">
        <v>84</v>
      </c>
      <c r="L18" s="48" t="s">
        <v>85</v>
      </c>
      <c r="M18" s="48">
        <f>298/500*100</f>
        <v>59.599999999999994</v>
      </c>
      <c r="N18" s="48">
        <f>305/500*100</f>
        <v>61</v>
      </c>
      <c r="O18" s="48"/>
      <c r="P18" s="47">
        <v>500</v>
      </c>
    </row>
    <row r="19" spans="1:16" s="9" customFormat="1" ht="26.25" customHeight="1" x14ac:dyDescent="0.25">
      <c r="A19" s="44">
        <v>15</v>
      </c>
      <c r="B19" s="45" t="s">
        <v>206</v>
      </c>
      <c r="C19" s="46" t="s">
        <v>207</v>
      </c>
      <c r="D19" s="46">
        <v>9068399268</v>
      </c>
      <c r="E19" s="60" t="s">
        <v>163</v>
      </c>
      <c r="F19" s="46" t="s">
        <v>323</v>
      </c>
      <c r="G19" s="58" t="s">
        <v>437</v>
      </c>
      <c r="H19" s="59" t="s">
        <v>292</v>
      </c>
      <c r="I19" s="58" t="s">
        <v>292</v>
      </c>
      <c r="J19" s="49"/>
      <c r="K19" s="47" t="s">
        <v>20</v>
      </c>
      <c r="L19" s="48" t="s">
        <v>164</v>
      </c>
      <c r="M19" s="48">
        <f>346/500*100</f>
        <v>69.199999999999989</v>
      </c>
      <c r="N19" s="48">
        <f>343/500*100</f>
        <v>68.600000000000009</v>
      </c>
      <c r="O19" s="48">
        <v>5952</v>
      </c>
      <c r="P19" s="47">
        <v>0</v>
      </c>
    </row>
    <row r="20" spans="1:16" s="9" customFormat="1" ht="26.25" customHeight="1" x14ac:dyDescent="0.25">
      <c r="A20" s="44">
        <v>16</v>
      </c>
      <c r="B20" s="45" t="s">
        <v>202</v>
      </c>
      <c r="C20" s="46" t="s">
        <v>203</v>
      </c>
      <c r="D20" s="46">
        <v>8630562418</v>
      </c>
      <c r="E20" s="60" t="s">
        <v>157</v>
      </c>
      <c r="F20" s="46" t="s">
        <v>323</v>
      </c>
      <c r="G20" s="58" t="s">
        <v>437</v>
      </c>
      <c r="H20" s="59" t="s">
        <v>292</v>
      </c>
      <c r="I20" s="58" t="s">
        <v>292</v>
      </c>
      <c r="J20" s="49" t="s">
        <v>160</v>
      </c>
      <c r="K20" s="47" t="s">
        <v>158</v>
      </c>
      <c r="L20" s="48" t="s">
        <v>159</v>
      </c>
      <c r="M20" s="48">
        <f>376/500*100</f>
        <v>75.2</v>
      </c>
      <c r="N20" s="48">
        <f>373/500*100</f>
        <v>74.599999999999994</v>
      </c>
      <c r="O20" s="48">
        <v>3304</v>
      </c>
      <c r="P20" s="47">
        <v>0</v>
      </c>
    </row>
    <row r="21" spans="1:16" s="9" customFormat="1" ht="26.25" customHeight="1" x14ac:dyDescent="0.25">
      <c r="A21" s="44">
        <v>17</v>
      </c>
      <c r="B21" s="45" t="s">
        <v>182</v>
      </c>
      <c r="C21" s="46" t="s">
        <v>183</v>
      </c>
      <c r="D21" s="46">
        <v>7668753763</v>
      </c>
      <c r="E21" s="46" t="s">
        <v>25</v>
      </c>
      <c r="F21" s="46" t="s">
        <v>315</v>
      </c>
      <c r="G21" s="58" t="s">
        <v>303</v>
      </c>
      <c r="H21" s="59" t="s">
        <v>311</v>
      </c>
      <c r="I21" s="58" t="s">
        <v>396</v>
      </c>
      <c r="J21" s="49" t="s">
        <v>22</v>
      </c>
      <c r="K21" s="47" t="s">
        <v>20</v>
      </c>
      <c r="L21" s="48" t="s">
        <v>51</v>
      </c>
      <c r="M21" s="48">
        <f>276/500*100</f>
        <v>55.2</v>
      </c>
      <c r="N21" s="48">
        <f>327/500*100</f>
        <v>65.400000000000006</v>
      </c>
      <c r="O21" s="48"/>
      <c r="P21" s="47">
        <v>500</v>
      </c>
    </row>
    <row r="22" spans="1:16" s="9" customFormat="1" ht="26.25" customHeight="1" x14ac:dyDescent="0.25">
      <c r="A22" s="92"/>
      <c r="B22" s="86"/>
      <c r="C22" s="93"/>
      <c r="D22" s="93"/>
      <c r="E22" s="93"/>
      <c r="F22" s="93"/>
      <c r="G22" s="94"/>
      <c r="H22" s="95"/>
      <c r="I22" s="94"/>
      <c r="J22" s="96"/>
      <c r="K22" s="97"/>
      <c r="L22" s="98"/>
      <c r="M22" s="98"/>
      <c r="N22" s="98"/>
      <c r="O22" s="98"/>
      <c r="P22" s="97"/>
    </row>
    <row r="23" spans="1:16" s="9" customFormat="1" x14ac:dyDescent="0.25">
      <c r="B23" s="91" t="s">
        <v>462</v>
      </c>
      <c r="C23" s="89"/>
      <c r="D23" s="89"/>
      <c r="G23" s="90" t="s">
        <v>461</v>
      </c>
      <c r="M23" s="88" t="s">
        <v>460</v>
      </c>
    </row>
  </sheetData>
  <mergeCells count="3">
    <mergeCell ref="A2:P2"/>
    <mergeCell ref="A3:P3"/>
    <mergeCell ref="A1:P1"/>
  </mergeCells>
  <hyperlinks>
    <hyperlink ref="J7" r:id="rId1"/>
    <hyperlink ref="J21" r:id="rId2"/>
    <hyperlink ref="J9" r:id="rId3"/>
    <hyperlink ref="J5" r:id="rId4"/>
    <hyperlink ref="J6" r:id="rId5"/>
    <hyperlink ref="J18" r:id="rId6"/>
    <hyperlink ref="J16" r:id="rId7"/>
    <hyperlink ref="J17" r:id="rId8"/>
    <hyperlink ref="J12" r:id="rId9"/>
    <hyperlink ref="J20" r:id="rId10"/>
    <hyperlink ref="J15" r:id="rId11"/>
    <hyperlink ref="J13" r:id="rId12"/>
    <hyperlink ref="J11" r:id="rId13"/>
    <hyperlink ref="J8" r:id="rId14"/>
  </hyperlinks>
  <pageMargins left="0.25" right="0.25" top="0.25" bottom="0" header="0.3" footer="0.3"/>
  <pageSetup paperSize="9" orientation="landscape" horizontalDpi="200" verticalDpi="200"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"/>
  <sheetViews>
    <sheetView workbookViewId="0">
      <pane xSplit="3" topLeftCell="D1" activePane="topRight" state="frozen"/>
      <selection pane="topRight" activeCell="B19" sqref="B19:N19"/>
    </sheetView>
  </sheetViews>
  <sheetFormatPr defaultRowHeight="15" x14ac:dyDescent="0.25"/>
  <cols>
    <col min="1" max="1" width="3.42578125" customWidth="1"/>
    <col min="2" max="2" width="14.28515625" customWidth="1"/>
    <col min="3" max="3" width="10.85546875" customWidth="1"/>
    <col min="4" max="4" width="10.42578125" customWidth="1"/>
    <col min="5" max="5" width="12.42578125" style="1" customWidth="1"/>
    <col min="6" max="6" width="26.140625" style="6" customWidth="1"/>
    <col min="7" max="7" width="8.85546875" style="6" customWidth="1"/>
    <col min="8" max="8" width="6.5703125" style="6" customWidth="1"/>
    <col min="9" max="9" width="6.28515625" style="6" customWidth="1"/>
    <col min="10" max="10" width="11.85546875" style="9" customWidth="1"/>
    <col min="11" max="11" width="5.140625" style="1" customWidth="1"/>
    <col min="12" max="12" width="9.5703125" style="1" customWidth="1"/>
    <col min="13" max="13" width="5" style="1" customWidth="1"/>
    <col min="14" max="14" width="5.140625" style="1" customWidth="1"/>
    <col min="15" max="15" width="6.28515625" style="1" customWidth="1"/>
  </cols>
  <sheetData>
    <row r="2" spans="1:17" ht="18.75" x14ac:dyDescent="0.3">
      <c r="B2" s="102" t="s">
        <v>463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ht="23.25" x14ac:dyDescent="0.35">
      <c r="A3" s="100" t="s">
        <v>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1:17" ht="18.75" x14ac:dyDescent="0.3">
      <c r="A4" s="99" t="s">
        <v>10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7" s="5" customFormat="1" ht="21" x14ac:dyDescent="0.25">
      <c r="A5" s="24" t="s">
        <v>387</v>
      </c>
      <c r="B5" s="24" t="s">
        <v>0</v>
      </c>
      <c r="C5" s="24" t="s">
        <v>1</v>
      </c>
      <c r="D5" s="25" t="s">
        <v>389</v>
      </c>
      <c r="E5" s="25" t="s">
        <v>390</v>
      </c>
      <c r="F5" s="24" t="s">
        <v>4</v>
      </c>
      <c r="G5" s="25" t="s">
        <v>2</v>
      </c>
      <c r="H5" s="26" t="s">
        <v>3</v>
      </c>
      <c r="I5" s="24" t="s">
        <v>391</v>
      </c>
      <c r="J5" s="24" t="s">
        <v>5</v>
      </c>
      <c r="K5" s="25" t="s">
        <v>401</v>
      </c>
      <c r="L5" s="25" t="s">
        <v>388</v>
      </c>
      <c r="M5" s="24" t="s">
        <v>420</v>
      </c>
      <c r="N5" s="24" t="s">
        <v>421</v>
      </c>
      <c r="O5" s="24" t="s">
        <v>419</v>
      </c>
    </row>
    <row r="6" spans="1:17" s="5" customFormat="1" ht="36" x14ac:dyDescent="0.25">
      <c r="A6" s="16">
        <v>1</v>
      </c>
      <c r="B6" s="17" t="s">
        <v>235</v>
      </c>
      <c r="C6" s="18" t="s">
        <v>236</v>
      </c>
      <c r="D6" s="16">
        <v>9149114625</v>
      </c>
      <c r="E6" s="21" t="s">
        <v>106</v>
      </c>
      <c r="F6" s="18" t="s">
        <v>332</v>
      </c>
      <c r="G6" s="18" t="s">
        <v>413</v>
      </c>
      <c r="H6" s="18" t="s">
        <v>400</v>
      </c>
      <c r="I6" s="18" t="s">
        <v>400</v>
      </c>
      <c r="J6" s="23" t="s">
        <v>105</v>
      </c>
      <c r="K6" s="16" t="s">
        <v>153</v>
      </c>
      <c r="L6" s="19" t="s">
        <v>107</v>
      </c>
      <c r="M6" s="19">
        <f>312/500*100</f>
        <v>62.4</v>
      </c>
      <c r="N6" s="19">
        <f>334/500*100</f>
        <v>66.8</v>
      </c>
      <c r="O6" s="19">
        <v>800</v>
      </c>
    </row>
    <row r="7" spans="1:17" s="5" customFormat="1" ht="36" x14ac:dyDescent="0.25">
      <c r="A7" s="16">
        <v>2</v>
      </c>
      <c r="B7" s="17" t="s">
        <v>372</v>
      </c>
      <c r="C7" s="18" t="s">
        <v>373</v>
      </c>
      <c r="D7" s="16">
        <v>9319764888</v>
      </c>
      <c r="E7" s="21" t="s">
        <v>375</v>
      </c>
      <c r="F7" s="18" t="s">
        <v>374</v>
      </c>
      <c r="G7" s="18" t="s">
        <v>413</v>
      </c>
      <c r="H7" s="18" t="s">
        <v>418</v>
      </c>
      <c r="I7" s="18" t="s">
        <v>400</v>
      </c>
      <c r="J7" s="23"/>
      <c r="K7" s="16" t="s">
        <v>20</v>
      </c>
      <c r="L7" s="19" t="s">
        <v>376</v>
      </c>
      <c r="M7" s="19">
        <v>48.4</v>
      </c>
      <c r="N7" s="19"/>
      <c r="O7" s="19">
        <v>500</v>
      </c>
    </row>
    <row r="8" spans="1:17" s="9" customFormat="1" ht="39.75" customHeight="1" x14ac:dyDescent="0.25">
      <c r="A8" s="16">
        <v>3</v>
      </c>
      <c r="B8" s="17" t="s">
        <v>228</v>
      </c>
      <c r="C8" s="18" t="s">
        <v>203</v>
      </c>
      <c r="D8" s="19">
        <v>7037144381</v>
      </c>
      <c r="E8" s="19" t="s">
        <v>30</v>
      </c>
      <c r="F8" s="18" t="s">
        <v>328</v>
      </c>
      <c r="G8" s="18" t="s">
        <v>49</v>
      </c>
      <c r="H8" s="18" t="s">
        <v>49</v>
      </c>
      <c r="I8" s="18" t="s">
        <v>292</v>
      </c>
      <c r="J8" s="22" t="s">
        <v>31</v>
      </c>
      <c r="K8" s="19" t="s">
        <v>20</v>
      </c>
      <c r="L8" s="19" t="s">
        <v>50</v>
      </c>
      <c r="M8" s="19">
        <v>58.9</v>
      </c>
      <c r="N8" s="19">
        <f>298/500*100</f>
        <v>59.599999999999994</v>
      </c>
      <c r="O8" s="19">
        <v>500</v>
      </c>
    </row>
    <row r="9" spans="1:17" s="9" customFormat="1" ht="39.75" customHeight="1" x14ac:dyDescent="0.25">
      <c r="A9" s="16">
        <v>4</v>
      </c>
      <c r="B9" s="17" t="s">
        <v>231</v>
      </c>
      <c r="C9" s="18" t="s">
        <v>232</v>
      </c>
      <c r="D9" s="16">
        <v>7579481500</v>
      </c>
      <c r="E9" s="19" t="s">
        <v>74</v>
      </c>
      <c r="F9" s="18" t="s">
        <v>330</v>
      </c>
      <c r="G9" s="18" t="s">
        <v>412</v>
      </c>
      <c r="H9" s="18" t="s">
        <v>292</v>
      </c>
      <c r="I9" s="18" t="s">
        <v>292</v>
      </c>
      <c r="J9" s="22" t="s">
        <v>142</v>
      </c>
      <c r="K9" s="16" t="s">
        <v>40</v>
      </c>
      <c r="L9" s="20" t="s">
        <v>75</v>
      </c>
      <c r="M9" s="19">
        <v>54</v>
      </c>
      <c r="N9" s="19">
        <v>56</v>
      </c>
      <c r="O9" s="19">
        <v>800</v>
      </c>
    </row>
    <row r="10" spans="1:17" s="9" customFormat="1" ht="39.75" customHeight="1" x14ac:dyDescent="0.25">
      <c r="A10" s="16">
        <v>5</v>
      </c>
      <c r="B10" s="17" t="s">
        <v>241</v>
      </c>
      <c r="C10" s="18" t="s">
        <v>242</v>
      </c>
      <c r="D10" s="16">
        <v>7876727161</v>
      </c>
      <c r="E10" s="21" t="s">
        <v>169</v>
      </c>
      <c r="F10" s="18" t="s">
        <v>335</v>
      </c>
      <c r="G10" s="18" t="s">
        <v>415</v>
      </c>
      <c r="H10" s="18" t="s">
        <v>416</v>
      </c>
      <c r="I10" s="17" t="s">
        <v>417</v>
      </c>
      <c r="J10" s="71" t="s">
        <v>449</v>
      </c>
      <c r="K10" s="16" t="s">
        <v>153</v>
      </c>
      <c r="L10" s="19" t="s">
        <v>170</v>
      </c>
      <c r="M10" s="19">
        <f>316/500*100</f>
        <v>63.2</v>
      </c>
      <c r="N10" s="19">
        <f>295/500*100</f>
        <v>59</v>
      </c>
      <c r="O10" s="19">
        <v>800</v>
      </c>
    </row>
    <row r="11" spans="1:17" s="9" customFormat="1" ht="39.75" customHeight="1" x14ac:dyDescent="0.25">
      <c r="A11" s="16">
        <v>6</v>
      </c>
      <c r="B11" s="17" t="s">
        <v>233</v>
      </c>
      <c r="C11" s="18" t="s">
        <v>234</v>
      </c>
      <c r="D11" s="16">
        <v>8273509124</v>
      </c>
      <c r="E11" s="21" t="s">
        <v>76</v>
      </c>
      <c r="F11" s="18" t="s">
        <v>331</v>
      </c>
      <c r="G11" s="18" t="s">
        <v>325</v>
      </c>
      <c r="H11" s="18" t="s">
        <v>325</v>
      </c>
      <c r="I11" s="18" t="s">
        <v>395</v>
      </c>
      <c r="J11" s="27" t="s">
        <v>422</v>
      </c>
      <c r="K11" s="16" t="s">
        <v>153</v>
      </c>
      <c r="L11" s="19" t="s">
        <v>77</v>
      </c>
      <c r="M11" s="19">
        <f>320/500*100</f>
        <v>64</v>
      </c>
      <c r="N11" s="19">
        <f>306/500*100</f>
        <v>61.199999999999996</v>
      </c>
      <c r="O11" s="19">
        <v>800</v>
      </c>
    </row>
    <row r="12" spans="1:17" s="9" customFormat="1" ht="39.75" customHeight="1" x14ac:dyDescent="0.25">
      <c r="A12" s="16">
        <v>7</v>
      </c>
      <c r="B12" s="17" t="s">
        <v>237</v>
      </c>
      <c r="C12" s="18" t="s">
        <v>238</v>
      </c>
      <c r="D12" s="16">
        <v>6397714835</v>
      </c>
      <c r="E12" s="21" t="s">
        <v>129</v>
      </c>
      <c r="F12" s="18" t="s">
        <v>333</v>
      </c>
      <c r="G12" s="18" t="s">
        <v>414</v>
      </c>
      <c r="H12" s="18" t="s">
        <v>399</v>
      </c>
      <c r="I12" s="18" t="s">
        <v>399</v>
      </c>
      <c r="J12" s="23" t="s">
        <v>128</v>
      </c>
      <c r="K12" s="16" t="s">
        <v>153</v>
      </c>
      <c r="L12" s="19" t="s">
        <v>130</v>
      </c>
      <c r="M12" s="19">
        <v>76.3</v>
      </c>
      <c r="N12" s="19">
        <v>72.3</v>
      </c>
      <c r="O12" s="19">
        <v>800</v>
      </c>
    </row>
    <row r="13" spans="1:17" s="9" customFormat="1" ht="39.75" customHeight="1" x14ac:dyDescent="0.25">
      <c r="A13" s="16">
        <v>8</v>
      </c>
      <c r="B13" s="17" t="s">
        <v>239</v>
      </c>
      <c r="C13" s="18" t="s">
        <v>240</v>
      </c>
      <c r="D13" s="16">
        <v>8652592366</v>
      </c>
      <c r="E13" s="21" t="s">
        <v>144</v>
      </c>
      <c r="F13" s="18" t="s">
        <v>334</v>
      </c>
      <c r="G13" s="18" t="s">
        <v>326</v>
      </c>
      <c r="H13" s="18" t="s">
        <v>327</v>
      </c>
      <c r="I13" s="18" t="s">
        <v>292</v>
      </c>
      <c r="J13" s="23" t="s">
        <v>143</v>
      </c>
      <c r="K13" s="16" t="s">
        <v>153</v>
      </c>
      <c r="L13" s="19" t="s">
        <v>131</v>
      </c>
      <c r="M13" s="19">
        <v>71</v>
      </c>
      <c r="N13" s="19"/>
      <c r="O13" s="19">
        <v>800</v>
      </c>
    </row>
    <row r="14" spans="1:17" s="9" customFormat="1" ht="39.75" customHeight="1" x14ac:dyDescent="0.25">
      <c r="A14" s="16">
        <v>9</v>
      </c>
      <c r="B14" s="17" t="s">
        <v>243</v>
      </c>
      <c r="C14" s="18" t="s">
        <v>244</v>
      </c>
      <c r="D14" s="16">
        <v>9548169101</v>
      </c>
      <c r="E14" s="21" t="s">
        <v>172</v>
      </c>
      <c r="F14" s="18" t="s">
        <v>336</v>
      </c>
      <c r="G14" s="18" t="s">
        <v>302</v>
      </c>
      <c r="H14" s="18" t="s">
        <v>310</v>
      </c>
      <c r="I14" s="18" t="s">
        <v>395</v>
      </c>
      <c r="J14" s="23" t="s">
        <v>171</v>
      </c>
      <c r="K14" s="16" t="s">
        <v>40</v>
      </c>
      <c r="L14" s="19" t="s">
        <v>173</v>
      </c>
      <c r="M14" s="19">
        <f>255/500*100</f>
        <v>51</v>
      </c>
      <c r="N14" s="19">
        <f>213/500*100</f>
        <v>42.6</v>
      </c>
      <c r="O14" s="19">
        <v>800</v>
      </c>
    </row>
    <row r="15" spans="1:17" s="9" customFormat="1" ht="26.25" customHeight="1" x14ac:dyDescent="0.25">
      <c r="A15" s="16">
        <v>10</v>
      </c>
      <c r="B15" s="17" t="s">
        <v>229</v>
      </c>
      <c r="C15" s="18" t="s">
        <v>230</v>
      </c>
      <c r="D15" s="16">
        <v>8979377729</v>
      </c>
      <c r="E15" s="21" t="s">
        <v>61</v>
      </c>
      <c r="F15" s="18" t="s">
        <v>329</v>
      </c>
      <c r="G15" s="18" t="s">
        <v>411</v>
      </c>
      <c r="H15" s="18" t="s">
        <v>292</v>
      </c>
      <c r="I15" s="18" t="s">
        <v>292</v>
      </c>
      <c r="J15" s="22" t="s">
        <v>117</v>
      </c>
      <c r="K15" s="16" t="s">
        <v>153</v>
      </c>
      <c r="L15" s="19" t="s">
        <v>62</v>
      </c>
      <c r="M15" s="19">
        <f>253/500*100</f>
        <v>50.6</v>
      </c>
      <c r="N15" s="19"/>
      <c r="O15" s="19">
        <v>800</v>
      </c>
    </row>
    <row r="16" spans="1:17" ht="36" x14ac:dyDescent="0.25">
      <c r="A16" s="16">
        <v>11</v>
      </c>
      <c r="B16" s="17" t="s">
        <v>259</v>
      </c>
      <c r="C16" s="18" t="s">
        <v>260</v>
      </c>
      <c r="D16" s="18">
        <v>9760340506</v>
      </c>
      <c r="E16" s="18" t="s">
        <v>33</v>
      </c>
      <c r="F16" s="72" t="s">
        <v>346</v>
      </c>
      <c r="G16" s="18" t="s">
        <v>56</v>
      </c>
      <c r="H16" s="18" t="s">
        <v>56</v>
      </c>
      <c r="I16" s="18" t="s">
        <v>292</v>
      </c>
      <c r="J16" s="22" t="s">
        <v>38</v>
      </c>
      <c r="K16" s="18" t="s">
        <v>40</v>
      </c>
      <c r="L16" s="16" t="s">
        <v>55</v>
      </c>
      <c r="M16" s="73">
        <f>230/500*100</f>
        <v>46</v>
      </c>
      <c r="N16" s="18"/>
      <c r="O16" s="16">
        <v>800</v>
      </c>
    </row>
    <row r="17" spans="1:16" x14ac:dyDescent="0.25">
      <c r="A17" s="17">
        <v>12</v>
      </c>
      <c r="B17" s="18"/>
      <c r="C17" s="17"/>
      <c r="D17" s="18"/>
      <c r="E17" s="17"/>
      <c r="F17" s="18"/>
      <c r="G17" s="17"/>
      <c r="H17" s="18"/>
      <c r="I17" s="17"/>
      <c r="J17" s="18"/>
      <c r="K17" s="17"/>
      <c r="L17" s="18"/>
      <c r="M17" s="17"/>
      <c r="N17" s="18"/>
      <c r="O17" s="74"/>
      <c r="P17" s="75"/>
    </row>
    <row r="19" spans="1:16" x14ac:dyDescent="0.25">
      <c r="B19" s="91" t="s">
        <v>462</v>
      </c>
      <c r="C19" s="89"/>
      <c r="D19" s="89"/>
      <c r="E19" s="9"/>
      <c r="F19" s="9"/>
      <c r="G19" s="90" t="s">
        <v>461</v>
      </c>
      <c r="H19" s="9"/>
      <c r="I19" s="9"/>
      <c r="K19" s="9"/>
      <c r="L19" s="9"/>
      <c r="M19" s="88" t="s">
        <v>460</v>
      </c>
      <c r="N19" s="9"/>
      <c r="O19" s="9"/>
    </row>
    <row r="20" spans="1:16" x14ac:dyDescent="0.25">
      <c r="C20" s="76"/>
      <c r="D20" s="77"/>
      <c r="E20" s="78"/>
      <c r="F20" s="78"/>
      <c r="G20" s="79"/>
      <c r="H20" s="77"/>
      <c r="I20" s="77"/>
      <c r="J20" s="77"/>
      <c r="K20" s="80"/>
      <c r="L20" s="78"/>
      <c r="M20" s="81"/>
      <c r="N20" s="77"/>
      <c r="O20" s="77"/>
    </row>
  </sheetData>
  <mergeCells count="3">
    <mergeCell ref="A3:O3"/>
    <mergeCell ref="A4:O4"/>
    <mergeCell ref="B2:Q2"/>
  </mergeCells>
  <hyperlinks>
    <hyperlink ref="J8" r:id="rId1"/>
    <hyperlink ref="J15" r:id="rId2"/>
    <hyperlink ref="J6" r:id="rId3"/>
    <hyperlink ref="J12" r:id="rId4"/>
    <hyperlink ref="J9" r:id="rId5"/>
    <hyperlink ref="J13" r:id="rId6"/>
    <hyperlink ref="J14" r:id="rId7"/>
    <hyperlink ref="J11" r:id="rId8"/>
    <hyperlink ref="J16" r:id="rId9" display="theharshu2004@gmail.com"/>
    <hyperlink ref="J10" r:id="rId10"/>
  </hyperlinks>
  <pageMargins left="0.25" right="0.25" top="0.25" bottom="0.25" header="0.3" footer="0.3"/>
  <pageSetup paperSize="9" orientation="landscape" horizontalDpi="200" verticalDpi="200"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4"/>
  <sheetViews>
    <sheetView workbookViewId="0">
      <pane xSplit="3" topLeftCell="D1" activePane="topRight" state="frozen"/>
      <selection pane="topRight" activeCell="R19" sqref="R19"/>
    </sheetView>
  </sheetViews>
  <sheetFormatPr defaultRowHeight="15" x14ac:dyDescent="0.25"/>
  <cols>
    <col min="1" max="1" width="3.42578125" customWidth="1"/>
    <col min="2" max="2" width="10.140625" customWidth="1"/>
    <col min="3" max="3" width="9.5703125" customWidth="1"/>
    <col min="4" max="4" width="10" customWidth="1"/>
    <col min="5" max="5" width="12.42578125" style="1" customWidth="1"/>
    <col min="6" max="6" width="23.140625" customWidth="1"/>
    <col min="7" max="7" width="8.28515625" customWidth="1"/>
    <col min="8" max="8" width="9.28515625" customWidth="1"/>
    <col min="9" max="9" width="12" bestFit="1" customWidth="1"/>
    <col min="10" max="10" width="13.85546875" style="9" customWidth="1"/>
    <col min="11" max="11" width="6" style="1" customWidth="1"/>
    <col min="12" max="12" width="8.42578125" style="1" customWidth="1"/>
    <col min="13" max="13" width="4.7109375" customWidth="1"/>
    <col min="14" max="14" width="4.42578125" customWidth="1"/>
    <col min="15" max="15" width="6.140625" customWidth="1"/>
  </cols>
  <sheetData>
    <row r="2" spans="1:16" ht="18.75" x14ac:dyDescent="0.3">
      <c r="A2" s="102" t="s">
        <v>463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6" ht="23.25" x14ac:dyDescent="0.35">
      <c r="A3" s="100" t="s">
        <v>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1:16" ht="18.75" x14ac:dyDescent="0.3">
      <c r="A4" s="99" t="s">
        <v>11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6" s="5" customFormat="1" ht="31.5" customHeight="1" x14ac:dyDescent="0.25">
      <c r="A5" s="28" t="s">
        <v>387</v>
      </c>
      <c r="B5" s="28" t="s">
        <v>0</v>
      </c>
      <c r="C5" s="29" t="s">
        <v>1</v>
      </c>
      <c r="D5" s="56" t="s">
        <v>389</v>
      </c>
      <c r="E5" s="56" t="s">
        <v>390</v>
      </c>
      <c r="F5" s="28" t="s">
        <v>4</v>
      </c>
      <c r="G5" s="29" t="s">
        <v>2</v>
      </c>
      <c r="H5" s="30" t="s">
        <v>3</v>
      </c>
      <c r="I5" s="28" t="s">
        <v>391</v>
      </c>
      <c r="J5" s="28" t="s">
        <v>5</v>
      </c>
      <c r="K5" s="29" t="s">
        <v>401</v>
      </c>
      <c r="L5" s="56" t="s">
        <v>388</v>
      </c>
      <c r="M5" s="57" t="s">
        <v>423</v>
      </c>
      <c r="N5" s="57" t="s">
        <v>424</v>
      </c>
      <c r="O5" s="28" t="s">
        <v>430</v>
      </c>
    </row>
    <row r="6" spans="1:16" s="5" customFormat="1" ht="31.5" customHeight="1" x14ac:dyDescent="0.25">
      <c r="A6" s="34">
        <v>1</v>
      </c>
      <c r="B6" s="32" t="s">
        <v>249</v>
      </c>
      <c r="C6" s="33" t="s">
        <v>250</v>
      </c>
      <c r="D6" s="35">
        <v>9627495949</v>
      </c>
      <c r="E6" s="35" t="s">
        <v>177</v>
      </c>
      <c r="F6" s="33" t="s">
        <v>340</v>
      </c>
      <c r="G6" s="35" t="s">
        <v>293</v>
      </c>
      <c r="H6" s="35" t="s">
        <v>293</v>
      </c>
      <c r="I6" s="35" t="s">
        <v>292</v>
      </c>
      <c r="J6" s="36" t="s">
        <v>154</v>
      </c>
      <c r="K6" s="34" t="s">
        <v>153</v>
      </c>
      <c r="L6" s="35" t="s">
        <v>124</v>
      </c>
      <c r="M6" s="35">
        <v>60</v>
      </c>
      <c r="N6" s="35">
        <v>62</v>
      </c>
      <c r="O6" s="35">
        <v>800</v>
      </c>
    </row>
    <row r="7" spans="1:16" s="8" customFormat="1" ht="27" customHeight="1" x14ac:dyDescent="0.25">
      <c r="A7" s="34">
        <v>2</v>
      </c>
      <c r="B7" s="32" t="s">
        <v>245</v>
      </c>
      <c r="C7" s="33" t="s">
        <v>246</v>
      </c>
      <c r="D7" s="35">
        <v>6397241536</v>
      </c>
      <c r="E7" s="35" t="s">
        <v>98</v>
      </c>
      <c r="F7" s="33" t="s">
        <v>338</v>
      </c>
      <c r="G7" s="33" t="s">
        <v>412</v>
      </c>
      <c r="H7" s="35" t="s">
        <v>337</v>
      </c>
      <c r="I7" s="35" t="s">
        <v>292</v>
      </c>
      <c r="J7" s="36" t="s">
        <v>97</v>
      </c>
      <c r="K7" s="34" t="s">
        <v>40</v>
      </c>
      <c r="L7" s="35" t="s">
        <v>99</v>
      </c>
      <c r="M7" s="35">
        <f>454/500*100</f>
        <v>90.8</v>
      </c>
      <c r="N7" s="35">
        <f>358/500*100</f>
        <v>71.599999999999994</v>
      </c>
      <c r="O7" s="35">
        <v>800</v>
      </c>
    </row>
    <row r="8" spans="1:16" s="8" customFormat="1" ht="27" customHeight="1" x14ac:dyDescent="0.25">
      <c r="A8" s="34">
        <v>3</v>
      </c>
      <c r="B8" s="32" t="s">
        <v>247</v>
      </c>
      <c r="C8" s="33" t="s">
        <v>248</v>
      </c>
      <c r="D8" s="35">
        <v>8534006829</v>
      </c>
      <c r="E8" s="35" t="s">
        <v>103</v>
      </c>
      <c r="F8" s="33" t="s">
        <v>339</v>
      </c>
      <c r="G8" s="33" t="s">
        <v>431</v>
      </c>
      <c r="H8" s="35" t="s">
        <v>337</v>
      </c>
      <c r="I8" s="35" t="s">
        <v>292</v>
      </c>
      <c r="J8" s="36" t="s">
        <v>102</v>
      </c>
      <c r="K8" s="34" t="s">
        <v>20</v>
      </c>
      <c r="L8" s="35" t="s">
        <v>104</v>
      </c>
      <c r="M8" s="35">
        <v>58</v>
      </c>
      <c r="N8" s="35">
        <v>59</v>
      </c>
      <c r="O8" s="35">
        <v>500</v>
      </c>
    </row>
    <row r="9" spans="1:16" s="8" customFormat="1" ht="27" customHeight="1" x14ac:dyDescent="0.25">
      <c r="A9" s="34">
        <v>4</v>
      </c>
      <c r="B9" s="32" t="s">
        <v>251</v>
      </c>
      <c r="C9" s="33" t="s">
        <v>252</v>
      </c>
      <c r="D9" s="35">
        <v>7060508077</v>
      </c>
      <c r="E9" s="35" t="s">
        <v>119</v>
      </c>
      <c r="F9" s="33" t="s">
        <v>341</v>
      </c>
      <c r="G9" s="33" t="s">
        <v>432</v>
      </c>
      <c r="H9" s="35" t="s">
        <v>434</v>
      </c>
      <c r="I9" s="35" t="s">
        <v>292</v>
      </c>
      <c r="J9" s="36" t="s">
        <v>118</v>
      </c>
      <c r="K9" s="34" t="s">
        <v>40</v>
      </c>
      <c r="L9" s="35" t="s">
        <v>120</v>
      </c>
      <c r="M9" s="35">
        <f>321/500*100</f>
        <v>64.2</v>
      </c>
      <c r="N9" s="35">
        <f>370/500*100</f>
        <v>74</v>
      </c>
      <c r="O9" s="35">
        <v>800</v>
      </c>
    </row>
    <row r="10" spans="1:16" s="8" customFormat="1" ht="27" customHeight="1" x14ac:dyDescent="0.25">
      <c r="A10" s="34">
        <v>5</v>
      </c>
      <c r="B10" s="32" t="s">
        <v>253</v>
      </c>
      <c r="C10" s="33" t="s">
        <v>254</v>
      </c>
      <c r="D10" s="35">
        <v>7037997247</v>
      </c>
      <c r="E10" s="35" t="s">
        <v>122</v>
      </c>
      <c r="F10" s="33" t="s">
        <v>341</v>
      </c>
      <c r="G10" s="33" t="s">
        <v>433</v>
      </c>
      <c r="H10" s="35" t="s">
        <v>434</v>
      </c>
      <c r="I10" s="35" t="s">
        <v>292</v>
      </c>
      <c r="J10" s="36" t="s">
        <v>121</v>
      </c>
      <c r="K10" s="34" t="s">
        <v>40</v>
      </c>
      <c r="L10" s="35" t="s">
        <v>123</v>
      </c>
      <c r="M10" s="35">
        <f>353/500*100</f>
        <v>70.599999999999994</v>
      </c>
      <c r="N10" s="35">
        <f>351/500*100</f>
        <v>70.199999999999989</v>
      </c>
      <c r="O10" s="35">
        <v>800</v>
      </c>
    </row>
    <row r="11" spans="1:16" s="8" customFormat="1" ht="27" customHeight="1" x14ac:dyDescent="0.25">
      <c r="A11" s="34">
        <v>6</v>
      </c>
      <c r="B11" s="32" t="s">
        <v>255</v>
      </c>
      <c r="C11" s="33" t="s">
        <v>256</v>
      </c>
      <c r="D11" s="35">
        <v>9368492635</v>
      </c>
      <c r="E11" s="35" t="s">
        <v>151</v>
      </c>
      <c r="F11" s="33" t="s">
        <v>342</v>
      </c>
      <c r="G11" s="33" t="s">
        <v>178</v>
      </c>
      <c r="H11" s="35" t="s">
        <v>178</v>
      </c>
      <c r="I11" s="35" t="s">
        <v>292</v>
      </c>
      <c r="J11" s="36" t="s">
        <v>152</v>
      </c>
      <c r="K11" s="34" t="s">
        <v>153</v>
      </c>
      <c r="L11" s="35" t="s">
        <v>53</v>
      </c>
      <c r="M11" s="35">
        <f>298/500*100</f>
        <v>59.599999999999994</v>
      </c>
      <c r="N11" s="35">
        <f>434/500*100</f>
        <v>86.8</v>
      </c>
      <c r="O11" s="35">
        <v>800</v>
      </c>
    </row>
    <row r="14" spans="1:16" x14ac:dyDescent="0.25">
      <c r="B14" s="91" t="s">
        <v>462</v>
      </c>
      <c r="C14" s="89"/>
      <c r="D14" s="89"/>
      <c r="E14" s="9"/>
      <c r="F14" s="9"/>
      <c r="G14" s="90" t="s">
        <v>461</v>
      </c>
      <c r="H14" s="9"/>
      <c r="I14" s="9"/>
      <c r="K14" s="9"/>
      <c r="L14" s="9"/>
      <c r="M14" s="88" t="s">
        <v>460</v>
      </c>
      <c r="N14" s="9"/>
    </row>
  </sheetData>
  <mergeCells count="3">
    <mergeCell ref="A3:O3"/>
    <mergeCell ref="A4:O4"/>
    <mergeCell ref="A2:P2"/>
  </mergeCells>
  <hyperlinks>
    <hyperlink ref="J7" r:id="rId1"/>
    <hyperlink ref="J8" r:id="rId2"/>
    <hyperlink ref="J9" r:id="rId3"/>
    <hyperlink ref="J10" r:id="rId4"/>
    <hyperlink ref="J11" r:id="rId5"/>
    <hyperlink ref="J6" r:id="rId6"/>
  </hyperlinks>
  <pageMargins left="0.25" right="0.25" top="0.75" bottom="0.75" header="0.3" footer="0.3"/>
  <pageSetup paperSize="9" orientation="landscape" horizontalDpi="200" verticalDpi="200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workbookViewId="0">
      <pane xSplit="3" topLeftCell="D1" activePane="topRight" state="frozen"/>
      <selection pane="topRight" activeCell="U38" sqref="U38"/>
    </sheetView>
  </sheetViews>
  <sheetFormatPr defaultRowHeight="15" x14ac:dyDescent="0.25"/>
  <cols>
    <col min="1" max="1" width="3.85546875" customWidth="1"/>
    <col min="2" max="2" width="10.140625" customWidth="1"/>
    <col min="3" max="3" width="11.7109375" customWidth="1"/>
    <col min="4" max="4" width="9.28515625" customWidth="1"/>
    <col min="5" max="5" width="12.140625" style="1" customWidth="1"/>
    <col min="6" max="6" width="20.42578125" customWidth="1"/>
    <col min="7" max="7" width="9.5703125" style="6" customWidth="1"/>
    <col min="8" max="8" width="9.7109375" style="6" customWidth="1"/>
    <col min="9" max="9" width="10" style="6" customWidth="1"/>
    <col min="10" max="10" width="12.140625" style="9" customWidth="1"/>
    <col min="11" max="11" width="4.85546875" style="1" customWidth="1"/>
    <col min="12" max="12" width="8.85546875" style="1" customWidth="1"/>
    <col min="13" max="13" width="4.85546875" style="1" customWidth="1"/>
    <col min="14" max="14" width="5.28515625" style="1" customWidth="1"/>
    <col min="15" max="15" width="6.28515625" style="1" customWidth="1"/>
  </cols>
  <sheetData>
    <row r="1" spans="1:16" ht="18.75" x14ac:dyDescent="0.3">
      <c r="A1" s="102" t="s">
        <v>463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ht="23.25" x14ac:dyDescent="0.35">
      <c r="A2" s="100" t="s">
        <v>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6" ht="18.75" x14ac:dyDescent="0.3">
      <c r="A3" s="99" t="s">
        <v>12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1:16" s="5" customFormat="1" ht="27.75" customHeight="1" x14ac:dyDescent="0.25">
      <c r="A4" s="29" t="s">
        <v>387</v>
      </c>
      <c r="B4" s="29" t="s">
        <v>0</v>
      </c>
      <c r="C4" s="29" t="s">
        <v>1</v>
      </c>
      <c r="D4" s="29" t="s">
        <v>389</v>
      </c>
      <c r="E4" s="29" t="s">
        <v>390</v>
      </c>
      <c r="F4" s="29" t="s">
        <v>4</v>
      </c>
      <c r="G4" s="29" t="s">
        <v>2</v>
      </c>
      <c r="H4" s="30" t="s">
        <v>3</v>
      </c>
      <c r="I4" s="29" t="s">
        <v>391</v>
      </c>
      <c r="J4" s="29" t="s">
        <v>5</v>
      </c>
      <c r="K4" s="56" t="s">
        <v>401</v>
      </c>
      <c r="L4" s="29" t="s">
        <v>388</v>
      </c>
      <c r="M4" s="56" t="s">
        <v>423</v>
      </c>
      <c r="N4" s="56" t="s">
        <v>424</v>
      </c>
      <c r="O4" s="29" t="s">
        <v>419</v>
      </c>
    </row>
    <row r="5" spans="1:16" s="5" customFormat="1" ht="27.75" customHeight="1" x14ac:dyDescent="0.25">
      <c r="A5" s="31">
        <v>1</v>
      </c>
      <c r="B5" s="32" t="s">
        <v>264</v>
      </c>
      <c r="C5" s="33" t="s">
        <v>265</v>
      </c>
      <c r="D5" s="64">
        <v>9119773925</v>
      </c>
      <c r="E5" s="64" t="s">
        <v>67</v>
      </c>
      <c r="F5" s="62" t="s">
        <v>349</v>
      </c>
      <c r="G5" s="33" t="s">
        <v>293</v>
      </c>
      <c r="H5" s="33" t="s">
        <v>337</v>
      </c>
      <c r="I5" s="33" t="s">
        <v>292</v>
      </c>
      <c r="J5" s="36" t="s">
        <v>66</v>
      </c>
      <c r="K5" s="33" t="s">
        <v>20</v>
      </c>
      <c r="L5" s="31" t="s">
        <v>68</v>
      </c>
      <c r="M5" s="33">
        <f>318/500*100</f>
        <v>63.6</v>
      </c>
      <c r="N5" s="33">
        <f>342/500*100</f>
        <v>68.400000000000006</v>
      </c>
      <c r="O5" s="31">
        <v>500</v>
      </c>
    </row>
    <row r="6" spans="1:16" s="5" customFormat="1" ht="27.75" customHeight="1" x14ac:dyDescent="0.25">
      <c r="A6" s="31">
        <v>2</v>
      </c>
      <c r="B6" s="32" t="s">
        <v>280</v>
      </c>
      <c r="C6" s="33" t="s">
        <v>281</v>
      </c>
      <c r="D6" s="64">
        <v>9997101499</v>
      </c>
      <c r="E6" s="64" t="s">
        <v>175</v>
      </c>
      <c r="F6" s="62" t="s">
        <v>355</v>
      </c>
      <c r="G6" s="33" t="s">
        <v>344</v>
      </c>
      <c r="H6" s="33" t="s">
        <v>310</v>
      </c>
      <c r="I6" s="33" t="s">
        <v>292</v>
      </c>
      <c r="J6" s="36" t="s">
        <v>139</v>
      </c>
      <c r="K6" s="64" t="s">
        <v>40</v>
      </c>
      <c r="L6" s="31" t="s">
        <v>113</v>
      </c>
      <c r="M6" s="33"/>
      <c r="N6" s="33">
        <f>312/500*100</f>
        <v>62.4</v>
      </c>
      <c r="O6" s="31">
        <v>800</v>
      </c>
    </row>
    <row r="7" spans="1:16" s="5" customFormat="1" ht="27.75" customHeight="1" x14ac:dyDescent="0.25">
      <c r="A7" s="31">
        <v>3</v>
      </c>
      <c r="B7" s="32" t="s">
        <v>284</v>
      </c>
      <c r="C7" s="33" t="s">
        <v>285</v>
      </c>
      <c r="D7" s="64">
        <v>8126087058</v>
      </c>
      <c r="E7" s="64" t="s">
        <v>176</v>
      </c>
      <c r="F7" s="62" t="s">
        <v>357</v>
      </c>
      <c r="G7" s="33" t="s">
        <v>345</v>
      </c>
      <c r="H7" s="33" t="s">
        <v>345</v>
      </c>
      <c r="I7" s="33" t="s">
        <v>292</v>
      </c>
      <c r="J7" s="36" t="s">
        <v>403</v>
      </c>
      <c r="K7" s="64" t="s">
        <v>84</v>
      </c>
      <c r="L7" s="31" t="s">
        <v>140</v>
      </c>
      <c r="M7" s="33">
        <f>344/500*100</f>
        <v>68.8</v>
      </c>
      <c r="N7" s="33">
        <f>395/500*100</f>
        <v>79</v>
      </c>
      <c r="O7" s="31">
        <v>500</v>
      </c>
    </row>
    <row r="8" spans="1:16" s="5" customFormat="1" ht="27.75" customHeight="1" x14ac:dyDescent="0.25">
      <c r="A8" s="40">
        <v>4</v>
      </c>
      <c r="B8" s="32" t="s">
        <v>270</v>
      </c>
      <c r="C8" s="33" t="s">
        <v>271</v>
      </c>
      <c r="D8" s="64">
        <v>9258815475</v>
      </c>
      <c r="E8" s="64" t="s">
        <v>64</v>
      </c>
      <c r="F8" s="62" t="s">
        <v>405</v>
      </c>
      <c r="G8" s="33" t="s">
        <v>443</v>
      </c>
      <c r="H8" s="33" t="s">
        <v>395</v>
      </c>
      <c r="I8" s="33" t="s">
        <v>395</v>
      </c>
      <c r="J8" s="36" t="s">
        <v>63</v>
      </c>
      <c r="K8" s="64" t="s">
        <v>153</v>
      </c>
      <c r="L8" s="63" t="s">
        <v>65</v>
      </c>
      <c r="M8" s="33">
        <f>414/500*100</f>
        <v>82.8</v>
      </c>
      <c r="N8" s="33">
        <f>401/500*100</f>
        <v>80.2</v>
      </c>
      <c r="O8" s="31">
        <v>800</v>
      </c>
    </row>
    <row r="9" spans="1:16" s="9" customFormat="1" ht="26.25" customHeight="1" x14ac:dyDescent="0.25">
      <c r="A9" s="31">
        <v>5</v>
      </c>
      <c r="B9" s="32" t="s">
        <v>261</v>
      </c>
      <c r="C9" s="33" t="s">
        <v>262</v>
      </c>
      <c r="D9" s="64">
        <v>9634535904</v>
      </c>
      <c r="E9" s="64" t="s">
        <v>36</v>
      </c>
      <c r="F9" s="62" t="s">
        <v>402</v>
      </c>
      <c r="G9" s="33" t="s">
        <v>178</v>
      </c>
      <c r="H9" s="33" t="s">
        <v>337</v>
      </c>
      <c r="I9" s="33" t="s">
        <v>292</v>
      </c>
      <c r="J9" s="36" t="s">
        <v>365</v>
      </c>
      <c r="K9" s="64" t="s">
        <v>20</v>
      </c>
      <c r="L9" s="31" t="s">
        <v>108</v>
      </c>
      <c r="M9" s="33">
        <f>284/500*100</f>
        <v>56.8</v>
      </c>
      <c r="N9" s="33">
        <f>345/500*100</f>
        <v>69</v>
      </c>
      <c r="O9" s="31">
        <v>500</v>
      </c>
    </row>
    <row r="10" spans="1:16" s="9" customFormat="1" ht="26.25" customHeight="1" x14ac:dyDescent="0.25">
      <c r="A10" s="40">
        <v>6</v>
      </c>
      <c r="B10" s="32" t="s">
        <v>261</v>
      </c>
      <c r="C10" s="33" t="s">
        <v>263</v>
      </c>
      <c r="D10" s="64">
        <v>7302245310</v>
      </c>
      <c r="E10" s="64" t="s">
        <v>35</v>
      </c>
      <c r="F10" s="62" t="s">
        <v>348</v>
      </c>
      <c r="G10" s="33" t="s">
        <v>440</v>
      </c>
      <c r="H10" s="33" t="s">
        <v>440</v>
      </c>
      <c r="I10" s="33" t="s">
        <v>292</v>
      </c>
      <c r="J10" s="37" t="s">
        <v>448</v>
      </c>
      <c r="K10" s="65" t="s">
        <v>153</v>
      </c>
      <c r="L10" s="31" t="s">
        <v>46</v>
      </c>
      <c r="M10" s="33">
        <f>267/500*100</f>
        <v>53.400000000000006</v>
      </c>
      <c r="N10" s="33">
        <f>313/500*100</f>
        <v>62.6</v>
      </c>
      <c r="O10" s="31">
        <v>800</v>
      </c>
    </row>
    <row r="11" spans="1:16" s="9" customFormat="1" ht="26.25" customHeight="1" x14ac:dyDescent="0.25">
      <c r="A11" s="31">
        <v>7</v>
      </c>
      <c r="B11" s="32" t="s">
        <v>272</v>
      </c>
      <c r="C11" s="33" t="s">
        <v>273</v>
      </c>
      <c r="D11" s="64">
        <v>7417666186</v>
      </c>
      <c r="E11" s="64" t="s">
        <v>87</v>
      </c>
      <c r="F11" s="62" t="s">
        <v>406</v>
      </c>
      <c r="G11" s="33" t="s">
        <v>435</v>
      </c>
      <c r="H11" s="33" t="s">
        <v>337</v>
      </c>
      <c r="I11" s="33" t="s">
        <v>292</v>
      </c>
      <c r="J11" s="36" t="s">
        <v>86</v>
      </c>
      <c r="K11" s="64" t="s">
        <v>20</v>
      </c>
      <c r="L11" s="31" t="s">
        <v>88</v>
      </c>
      <c r="M11" s="33">
        <v>65</v>
      </c>
      <c r="N11" s="33">
        <f>359/500*100</f>
        <v>71.8</v>
      </c>
      <c r="O11" s="31">
        <v>500</v>
      </c>
    </row>
    <row r="12" spans="1:16" s="9" customFormat="1" ht="26.25" customHeight="1" x14ac:dyDescent="0.25">
      <c r="A12" s="31">
        <v>8</v>
      </c>
      <c r="B12" s="32" t="s">
        <v>288</v>
      </c>
      <c r="C12" s="33" t="s">
        <v>289</v>
      </c>
      <c r="D12" s="64">
        <v>8929979283</v>
      </c>
      <c r="E12" s="64" t="s">
        <v>149</v>
      </c>
      <c r="F12" s="62" t="s">
        <v>359</v>
      </c>
      <c r="G12" s="33" t="s">
        <v>446</v>
      </c>
      <c r="H12" s="33" t="s">
        <v>337</v>
      </c>
      <c r="I12" s="33" t="s">
        <v>292</v>
      </c>
      <c r="J12" s="36" t="s">
        <v>148</v>
      </c>
      <c r="K12" s="64" t="s">
        <v>153</v>
      </c>
      <c r="L12" s="31" t="s">
        <v>150</v>
      </c>
      <c r="M12" s="33">
        <f>259/500*100</f>
        <v>51.800000000000004</v>
      </c>
      <c r="N12" s="33">
        <f>221/500*100</f>
        <v>44.2</v>
      </c>
      <c r="O12" s="31">
        <v>800</v>
      </c>
    </row>
    <row r="13" spans="1:16" s="9" customFormat="1" ht="26.25" customHeight="1" x14ac:dyDescent="0.25">
      <c r="A13" s="40">
        <v>9</v>
      </c>
      <c r="B13" s="32" t="s">
        <v>274</v>
      </c>
      <c r="C13" s="33" t="s">
        <v>275</v>
      </c>
      <c r="D13" s="64">
        <v>9557105358</v>
      </c>
      <c r="E13" s="64" t="s">
        <v>91</v>
      </c>
      <c r="F13" s="62" t="s">
        <v>352</v>
      </c>
      <c r="G13" s="33" t="s">
        <v>343</v>
      </c>
      <c r="H13" s="33" t="s">
        <v>400</v>
      </c>
      <c r="I13" s="33" t="s">
        <v>400</v>
      </c>
      <c r="J13" s="36" t="s">
        <v>167</v>
      </c>
      <c r="K13" s="64" t="s">
        <v>84</v>
      </c>
      <c r="L13" s="31" t="s">
        <v>404</v>
      </c>
      <c r="M13" s="33">
        <f>310/500*100</f>
        <v>62</v>
      </c>
      <c r="N13" s="33">
        <f>301/500*100</f>
        <v>60.199999999999996</v>
      </c>
      <c r="O13" s="31">
        <v>500</v>
      </c>
    </row>
    <row r="14" spans="1:16" s="9" customFormat="1" ht="26.25" customHeight="1" x14ac:dyDescent="0.25">
      <c r="A14" s="40">
        <v>10</v>
      </c>
      <c r="B14" s="32" t="s">
        <v>282</v>
      </c>
      <c r="C14" s="33" t="s">
        <v>283</v>
      </c>
      <c r="D14" s="64">
        <v>7817963610</v>
      </c>
      <c r="E14" s="64" t="s">
        <v>115</v>
      </c>
      <c r="F14" s="62" t="s">
        <v>356</v>
      </c>
      <c r="G14" s="33"/>
      <c r="H14" s="33"/>
      <c r="I14" s="33" t="s">
        <v>292</v>
      </c>
      <c r="J14" s="36" t="s">
        <v>114</v>
      </c>
      <c r="K14" s="64" t="s">
        <v>153</v>
      </c>
      <c r="L14" s="31" t="s">
        <v>116</v>
      </c>
      <c r="M14" s="33">
        <f>364/500*100</f>
        <v>72.8</v>
      </c>
      <c r="N14" s="33">
        <v>62.3</v>
      </c>
      <c r="O14" s="31">
        <v>800</v>
      </c>
    </row>
    <row r="15" spans="1:16" s="9" customFormat="1" ht="26.25" customHeight="1" x14ac:dyDescent="0.25">
      <c r="A15" s="40">
        <v>11</v>
      </c>
      <c r="B15" s="32" t="s">
        <v>380</v>
      </c>
      <c r="C15" s="33" t="s">
        <v>381</v>
      </c>
      <c r="D15" s="64">
        <v>9045520081</v>
      </c>
      <c r="E15" s="64" t="s">
        <v>383</v>
      </c>
      <c r="F15" s="62" t="s">
        <v>382</v>
      </c>
      <c r="G15" s="33" t="s">
        <v>293</v>
      </c>
      <c r="H15" s="33" t="s">
        <v>337</v>
      </c>
      <c r="I15" s="33" t="s">
        <v>292</v>
      </c>
      <c r="J15" s="36" t="s">
        <v>407</v>
      </c>
      <c r="K15" s="61" t="s">
        <v>153</v>
      </c>
      <c r="L15" s="31" t="s">
        <v>384</v>
      </c>
      <c r="M15" s="33">
        <f>264/500*100</f>
        <v>52.800000000000004</v>
      </c>
      <c r="N15" s="33">
        <f>286/500*100</f>
        <v>57.199999999999996</v>
      </c>
      <c r="O15" s="31">
        <v>800</v>
      </c>
    </row>
    <row r="16" spans="1:16" s="9" customFormat="1" ht="26.25" customHeight="1" x14ac:dyDescent="0.25">
      <c r="A16" s="40">
        <v>12</v>
      </c>
      <c r="B16" s="32" t="s">
        <v>266</v>
      </c>
      <c r="C16" s="33" t="s">
        <v>267</v>
      </c>
      <c r="D16" s="64">
        <v>9084054542</v>
      </c>
      <c r="E16" s="64" t="s">
        <v>72</v>
      </c>
      <c r="F16" s="62" t="s">
        <v>351</v>
      </c>
      <c r="G16" s="33" t="s">
        <v>441</v>
      </c>
      <c r="H16" s="33" t="s">
        <v>337</v>
      </c>
      <c r="I16" s="33" t="s">
        <v>292</v>
      </c>
      <c r="J16" s="36" t="s">
        <v>141</v>
      </c>
      <c r="K16" s="64" t="s">
        <v>153</v>
      </c>
      <c r="L16" s="31" t="s">
        <v>73</v>
      </c>
      <c r="M16" s="33">
        <f>264/500*100</f>
        <v>52.800000000000004</v>
      </c>
      <c r="N16" s="33">
        <f>336/500*100</f>
        <v>67.2</v>
      </c>
      <c r="O16" s="31">
        <v>800</v>
      </c>
    </row>
    <row r="17" spans="1:15" s="9" customFormat="1" ht="26.25" customHeight="1" x14ac:dyDescent="0.25">
      <c r="A17" s="31">
        <v>13</v>
      </c>
      <c r="B17" s="32" t="s">
        <v>268</v>
      </c>
      <c r="C17" s="33" t="s">
        <v>269</v>
      </c>
      <c r="D17" s="64">
        <v>9897576332</v>
      </c>
      <c r="E17" s="64" t="s">
        <v>69</v>
      </c>
      <c r="F17" s="62" t="s">
        <v>350</v>
      </c>
      <c r="G17" s="33" t="s">
        <v>442</v>
      </c>
      <c r="H17" s="33" t="s">
        <v>337</v>
      </c>
      <c r="I17" s="33" t="s">
        <v>292</v>
      </c>
      <c r="J17" s="36" t="s">
        <v>70</v>
      </c>
      <c r="K17" s="64" t="s">
        <v>20</v>
      </c>
      <c r="L17" s="31" t="s">
        <v>71</v>
      </c>
      <c r="M17" s="33">
        <f>362/500*100</f>
        <v>72.399999999999991</v>
      </c>
      <c r="N17" s="33">
        <f>375/500*100</f>
        <v>75</v>
      </c>
      <c r="O17" s="31">
        <v>500</v>
      </c>
    </row>
    <row r="18" spans="1:15" s="9" customFormat="1" ht="26.25" customHeight="1" x14ac:dyDescent="0.25">
      <c r="A18" s="40">
        <v>14</v>
      </c>
      <c r="B18" s="32" t="s">
        <v>278</v>
      </c>
      <c r="C18" s="33" t="s">
        <v>279</v>
      </c>
      <c r="D18" s="64">
        <v>9456568917</v>
      </c>
      <c r="E18" s="64" t="s">
        <v>95</v>
      </c>
      <c r="F18" s="62" t="s">
        <v>354</v>
      </c>
      <c r="G18" s="33" t="s">
        <v>445</v>
      </c>
      <c r="H18" s="33" t="s">
        <v>337</v>
      </c>
      <c r="I18" s="33" t="s">
        <v>292</v>
      </c>
      <c r="J18" s="36" t="s">
        <v>94</v>
      </c>
      <c r="K18" s="64" t="s">
        <v>40</v>
      </c>
      <c r="L18" s="31" t="s">
        <v>96</v>
      </c>
      <c r="M18" s="33">
        <v>48</v>
      </c>
      <c r="N18" s="33">
        <v>56</v>
      </c>
      <c r="O18" s="31">
        <v>800</v>
      </c>
    </row>
    <row r="19" spans="1:15" s="9" customFormat="1" ht="26.25" customHeight="1" x14ac:dyDescent="0.25">
      <c r="A19" s="31">
        <v>15</v>
      </c>
      <c r="B19" s="32" t="s">
        <v>290</v>
      </c>
      <c r="C19" s="33" t="s">
        <v>291</v>
      </c>
      <c r="D19" s="64">
        <v>9286054707</v>
      </c>
      <c r="E19" s="64" t="s">
        <v>165</v>
      </c>
      <c r="F19" s="62" t="s">
        <v>360</v>
      </c>
      <c r="G19" s="33" t="s">
        <v>447</v>
      </c>
      <c r="H19" s="33" t="s">
        <v>337</v>
      </c>
      <c r="I19" s="33" t="s">
        <v>292</v>
      </c>
      <c r="J19" s="37" t="s">
        <v>459</v>
      </c>
      <c r="K19" s="64" t="s">
        <v>20</v>
      </c>
      <c r="L19" s="31" t="s">
        <v>166</v>
      </c>
      <c r="M19" s="33">
        <f>236/500*100</f>
        <v>47.199999999999996</v>
      </c>
      <c r="N19" s="33">
        <f>365/500*100</f>
        <v>73</v>
      </c>
      <c r="O19" s="31">
        <v>500</v>
      </c>
    </row>
    <row r="20" spans="1:15" s="9" customFormat="1" ht="26.25" customHeight="1" x14ac:dyDescent="0.25">
      <c r="A20" s="31">
        <v>16</v>
      </c>
      <c r="B20" s="32" t="s">
        <v>276</v>
      </c>
      <c r="C20" s="33" t="s">
        <v>277</v>
      </c>
      <c r="D20" s="64">
        <v>7452976293</v>
      </c>
      <c r="E20" s="64" t="s">
        <v>93</v>
      </c>
      <c r="F20" s="62" t="s">
        <v>353</v>
      </c>
      <c r="G20" s="33" t="s">
        <v>444</v>
      </c>
      <c r="H20" s="33" t="s">
        <v>337</v>
      </c>
      <c r="I20" s="33" t="s">
        <v>292</v>
      </c>
      <c r="J20" s="36" t="s">
        <v>94</v>
      </c>
      <c r="K20" s="64" t="s">
        <v>40</v>
      </c>
      <c r="L20" s="31" t="s">
        <v>92</v>
      </c>
      <c r="M20" s="33">
        <v>51</v>
      </c>
      <c r="N20" s="33">
        <v>59</v>
      </c>
      <c r="O20" s="31">
        <v>800</v>
      </c>
    </row>
    <row r="21" spans="1:15" s="9" customFormat="1" ht="26.25" customHeight="1" x14ac:dyDescent="0.25">
      <c r="A21" s="82">
        <v>17</v>
      </c>
      <c r="B21" s="83" t="s">
        <v>451</v>
      </c>
      <c r="C21" s="84" t="s">
        <v>452</v>
      </c>
      <c r="D21" s="83">
        <v>638828015</v>
      </c>
      <c r="E21" s="83">
        <v>533199194543</v>
      </c>
      <c r="F21" s="83" t="s">
        <v>453</v>
      </c>
      <c r="G21" s="84" t="s">
        <v>454</v>
      </c>
      <c r="H21" s="83" t="s">
        <v>455</v>
      </c>
      <c r="I21" s="83" t="s">
        <v>456</v>
      </c>
      <c r="J21" s="71" t="s">
        <v>457</v>
      </c>
      <c r="K21" s="83" t="s">
        <v>40</v>
      </c>
      <c r="L21" s="83" t="s">
        <v>458</v>
      </c>
      <c r="M21" s="83">
        <v>80</v>
      </c>
      <c r="N21" s="83">
        <v>84</v>
      </c>
      <c r="O21" s="34">
        <v>800</v>
      </c>
    </row>
    <row r="22" spans="1:15" s="9" customFormat="1" ht="15.75" customHeight="1" x14ac:dyDescent="0.25"/>
    <row r="23" spans="1:15" s="9" customFormat="1" ht="26.25" customHeight="1" x14ac:dyDescent="0.25">
      <c r="B23" s="101" t="s">
        <v>462</v>
      </c>
      <c r="C23" s="101"/>
      <c r="D23" s="101"/>
      <c r="G23" s="88" t="s">
        <v>461</v>
      </c>
      <c r="M23" s="88" t="s">
        <v>460</v>
      </c>
    </row>
    <row r="24" spans="1:15" s="9" customFormat="1" ht="26.25" customHeight="1" x14ac:dyDescent="0.25"/>
    <row r="25" spans="1:15" s="9" customFormat="1" ht="26.25" customHeight="1" x14ac:dyDescent="0.25"/>
    <row r="26" spans="1:15" s="9" customFormat="1" ht="26.25" customHeight="1" x14ac:dyDescent="0.25"/>
    <row r="27" spans="1:15" s="9" customFormat="1" ht="26.25" customHeight="1" x14ac:dyDescent="0.25">
      <c r="A27" s="31">
        <v>16</v>
      </c>
    </row>
    <row r="51" spans="1:15" ht="36" x14ac:dyDescent="0.25">
      <c r="A51" s="38">
        <v>2</v>
      </c>
      <c r="B51" s="39" t="s">
        <v>257</v>
      </c>
      <c r="C51" s="39" t="s">
        <v>258</v>
      </c>
      <c r="D51" s="64">
        <v>7465824691</v>
      </c>
      <c r="E51" s="64" t="s">
        <v>34</v>
      </c>
      <c r="F51" s="62" t="s">
        <v>347</v>
      </c>
      <c r="G51" s="39" t="s">
        <v>293</v>
      </c>
      <c r="H51" s="39" t="s">
        <v>58</v>
      </c>
      <c r="I51" s="39" t="s">
        <v>292</v>
      </c>
      <c r="J51" s="36" t="s">
        <v>39</v>
      </c>
      <c r="K51" s="64" t="s">
        <v>153</v>
      </c>
      <c r="L51" s="38" t="s">
        <v>57</v>
      </c>
      <c r="M51" s="39">
        <f>309/500*100</f>
        <v>61.8</v>
      </c>
      <c r="N51" s="39"/>
      <c r="O51" s="38">
        <v>800</v>
      </c>
    </row>
    <row r="52" spans="1:15" ht="36" x14ac:dyDescent="0.25">
      <c r="A52" s="67">
        <v>17</v>
      </c>
      <c r="B52" s="32" t="s">
        <v>286</v>
      </c>
      <c r="C52" s="32" t="s">
        <v>287</v>
      </c>
      <c r="D52" s="68">
        <v>9634987814</v>
      </c>
      <c r="E52" s="68" t="s">
        <v>126</v>
      </c>
      <c r="F52" s="69" t="s">
        <v>358</v>
      </c>
      <c r="G52" s="32" t="s">
        <v>293</v>
      </c>
      <c r="H52" s="32" t="s">
        <v>337</v>
      </c>
      <c r="I52" s="32" t="s">
        <v>292</v>
      </c>
      <c r="J52" s="70" t="s">
        <v>125</v>
      </c>
      <c r="K52" s="68" t="s">
        <v>20</v>
      </c>
      <c r="L52" s="67" t="s">
        <v>127</v>
      </c>
      <c r="M52" s="32">
        <v>56.2</v>
      </c>
      <c r="N52" s="32">
        <v>64.599999999999994</v>
      </c>
      <c r="O52" s="67">
        <v>500</v>
      </c>
    </row>
  </sheetData>
  <mergeCells count="4">
    <mergeCell ref="A2:O2"/>
    <mergeCell ref="A3:O3"/>
    <mergeCell ref="A1:P1"/>
    <mergeCell ref="B23:D23"/>
  </mergeCells>
  <hyperlinks>
    <hyperlink ref="J51" r:id="rId1"/>
    <hyperlink ref="J5" r:id="rId2" display="jyotirawat7530@gmail.com"/>
    <hyperlink ref="J16" r:id="rId3" display="kumari887anjali@gmail.com"/>
    <hyperlink ref="J17" r:id="rId4"/>
    <hyperlink ref="J8" r:id="rId5" display="sakshithapa0012233@gmail.com"/>
    <hyperlink ref="J18" r:id="rId6"/>
    <hyperlink ref="J14" r:id="rId7"/>
    <hyperlink ref="J52" r:id="rId8"/>
    <hyperlink ref="J6" r:id="rId9"/>
    <hyperlink ref="J20" r:id="rId10" display="kushawahvaersha365@gmail.com"/>
    <hyperlink ref="J12" r:id="rId11"/>
    <hyperlink ref="J13" r:id="rId12"/>
    <hyperlink ref="J7" r:id="rId13"/>
    <hyperlink ref="J9" r:id="rId14"/>
    <hyperlink ref="J10" r:id="rId15"/>
    <hyperlink ref="J15" r:id="rId16"/>
    <hyperlink ref="J21" r:id="rId17"/>
    <hyperlink ref="J19" r:id="rId18"/>
  </hyperlinks>
  <pageMargins left="0.25" right="0.25" top="0.25" bottom="0" header="0.3" footer="0.3"/>
  <pageSetup paperSize="9" orientation="landscape" horizontalDpi="200" verticalDpi="200" r:id="rId1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"/>
  <sheetViews>
    <sheetView tabSelected="1" workbookViewId="0">
      <pane xSplit="3" topLeftCell="G1" activePane="topRight" state="frozen"/>
      <selection pane="topRight" activeCell="B5" sqref="B5"/>
    </sheetView>
  </sheetViews>
  <sheetFormatPr defaultRowHeight="15" x14ac:dyDescent="0.25"/>
  <cols>
    <col min="1" max="1" width="4.85546875" bestFit="1" customWidth="1"/>
    <col min="2" max="2" width="19.42578125" customWidth="1"/>
    <col min="3" max="3" width="17.140625" customWidth="1"/>
    <col min="4" max="4" width="15.7109375" bestFit="1" customWidth="1"/>
    <col min="5" max="5" width="14.7109375" style="1" bestFit="1" customWidth="1"/>
    <col min="6" max="6" width="58.85546875" bestFit="1" customWidth="1"/>
    <col min="7" max="7" width="12" bestFit="1" customWidth="1"/>
    <col min="8" max="9" width="16" customWidth="1"/>
    <col min="10" max="10" width="31.5703125" style="9" bestFit="1" customWidth="1"/>
    <col min="11" max="11" width="5.85546875" bestFit="1" customWidth="1"/>
    <col min="12" max="12" width="10.140625" bestFit="1" customWidth="1"/>
    <col min="13" max="14" width="6.42578125" style="1" bestFit="1" customWidth="1"/>
    <col min="15" max="15" width="11.85546875" style="1" customWidth="1"/>
  </cols>
  <sheetData>
    <row r="2" spans="1:15" ht="23.25" x14ac:dyDescent="0.35">
      <c r="A2" s="100" t="s">
        <v>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5" ht="18.75" x14ac:dyDescent="0.3">
      <c r="A3" s="99" t="s">
        <v>392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1:15" s="5" customFormat="1" ht="31.5" x14ac:dyDescent="0.25">
      <c r="A4" s="2" t="s">
        <v>387</v>
      </c>
      <c r="B4" s="2" t="s">
        <v>0</v>
      </c>
      <c r="C4" s="2" t="s">
        <v>1</v>
      </c>
      <c r="D4" s="3" t="s">
        <v>389</v>
      </c>
      <c r="E4" s="3" t="s">
        <v>390</v>
      </c>
      <c r="F4" s="2" t="s">
        <v>4</v>
      </c>
      <c r="G4" s="3" t="s">
        <v>2</v>
      </c>
      <c r="H4" s="4" t="s">
        <v>3</v>
      </c>
      <c r="I4" s="2" t="s">
        <v>391</v>
      </c>
      <c r="J4" s="2" t="s">
        <v>5</v>
      </c>
      <c r="K4" s="3" t="s">
        <v>401</v>
      </c>
      <c r="L4" s="3" t="s">
        <v>388</v>
      </c>
      <c r="M4" s="2" t="s">
        <v>385</v>
      </c>
      <c r="N4" s="2" t="s">
        <v>386</v>
      </c>
      <c r="O4" s="2" t="s">
        <v>6</v>
      </c>
    </row>
    <row r="5" spans="1:15" s="9" customFormat="1" ht="26.25" customHeight="1" x14ac:dyDescent="0.25">
      <c r="A5" s="12">
        <v>1</v>
      </c>
      <c r="B5" s="13"/>
      <c r="C5" s="13"/>
      <c r="D5" s="12"/>
      <c r="E5" s="11"/>
      <c r="F5" s="13"/>
      <c r="G5" s="10"/>
      <c r="H5" s="10"/>
      <c r="I5" s="10"/>
      <c r="J5" s="7"/>
      <c r="K5" s="13"/>
      <c r="L5" s="10"/>
      <c r="M5" s="11"/>
      <c r="N5" s="11"/>
      <c r="O5" s="11"/>
    </row>
    <row r="6" spans="1:15" s="9" customFormat="1" ht="26.25" customHeight="1" x14ac:dyDescent="0.25">
      <c r="A6" s="14">
        <v>2</v>
      </c>
      <c r="B6" s="13"/>
      <c r="C6" s="13"/>
      <c r="D6" s="12"/>
      <c r="E6" s="11"/>
      <c r="F6" s="13"/>
      <c r="G6" s="10"/>
      <c r="H6" s="10"/>
      <c r="I6" s="10"/>
      <c r="J6" s="7"/>
      <c r="K6" s="13"/>
      <c r="L6" s="10"/>
      <c r="M6" s="11"/>
      <c r="N6" s="11"/>
      <c r="O6" s="11"/>
    </row>
  </sheetData>
  <mergeCells count="2">
    <mergeCell ref="A2:O2"/>
    <mergeCell ref="A3:O3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T.D</vt:lpstr>
      <vt:lpstr>F.D</vt:lpstr>
      <vt:lpstr>G.T</vt:lpstr>
      <vt:lpstr>I.D</vt:lpstr>
      <vt:lpstr>M.O.M</vt:lpstr>
      <vt:lpstr>PG DIPLOMA IN COMPUTER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2025-11-13T05:21:14Z</cp:lastPrinted>
  <dcterms:created xsi:type="dcterms:W3CDTF">2025-06-12T05:29:42Z</dcterms:created>
  <dcterms:modified xsi:type="dcterms:W3CDTF">2025-11-21T04:39:09Z</dcterms:modified>
</cp:coreProperties>
</file>